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20" yWindow="2520" windowWidth="19440" windowHeight="12960" firstSheet="1" activeTab="1"/>
  </bookViews>
  <sheets>
    <sheet name="целевые показатели" sheetId="7" state="hidden" r:id="rId1"/>
    <sheet name="форма № 1" sheetId="10" r:id="rId2"/>
    <sheet name="форма  №2" sheetId="12" r:id="rId3"/>
    <sheet name="объект строит" sheetId="11" state="hidden" r:id="rId4"/>
  </sheets>
  <definedNames>
    <definedName name="_xlnm._FilterDatabase" localSheetId="1" hidden="1">'форма № 1'!$A$7:$T$207</definedName>
    <definedName name="_xlnm.Print_Titles" localSheetId="1">'форма № 1'!$6:$7</definedName>
    <definedName name="Область_для_печати" localSheetId="1">'форма № 1'!$A$8:$D$201</definedName>
    <definedName name="Область_для_печати">#REF!</definedName>
    <definedName name="_xlnm.Print_Area" localSheetId="1">'форма № 1'!$A$1:$L$238</definedName>
  </definedNames>
  <calcPr calcId="145621"/>
</workbook>
</file>

<file path=xl/calcChain.xml><?xml version="1.0" encoding="utf-8"?>
<calcChain xmlns="http://schemas.openxmlformats.org/spreadsheetml/2006/main">
  <c r="E131" i="12" l="1"/>
  <c r="C7" i="12" l="1"/>
  <c r="C10" i="12"/>
  <c r="C9" i="12"/>
  <c r="C8" i="12"/>
  <c r="C157" i="12"/>
  <c r="C156" i="12"/>
  <c r="C155" i="12"/>
  <c r="C128" i="12"/>
  <c r="D110" i="12"/>
  <c r="E110" i="12"/>
  <c r="C110" i="12"/>
  <c r="C104" i="12"/>
  <c r="C90" i="12"/>
  <c r="C89" i="12"/>
  <c r="C88" i="12"/>
  <c r="C87" i="12"/>
  <c r="C35" i="12"/>
  <c r="C39" i="12"/>
  <c r="C38" i="12"/>
  <c r="C37" i="12"/>
  <c r="C36" i="12"/>
  <c r="D36" i="12"/>
  <c r="E16" i="12"/>
  <c r="E28" i="12"/>
  <c r="D14" i="12"/>
  <c r="E14" i="12"/>
  <c r="C14" i="12"/>
  <c r="C86" i="12" l="1"/>
  <c r="E23" i="12"/>
  <c r="C220" i="12"/>
  <c r="C223" i="12"/>
  <c r="E222" i="10"/>
  <c r="E223" i="10"/>
  <c r="E224" i="10"/>
  <c r="E225" i="10"/>
  <c r="E226" i="10"/>
  <c r="E221" i="10" l="1"/>
  <c r="C20" i="12"/>
  <c r="C79" i="12"/>
  <c r="D41" i="12"/>
  <c r="E41" i="12"/>
  <c r="C41" i="12"/>
  <c r="D38" i="12"/>
  <c r="C92" i="12"/>
  <c r="C232" i="12"/>
  <c r="C189" i="12"/>
  <c r="D183" i="12"/>
  <c r="E183" i="12"/>
  <c r="C183" i="12"/>
  <c r="E87" i="12"/>
  <c r="D87" i="12"/>
  <c r="D90" i="12"/>
  <c r="E90" i="12"/>
  <c r="D88" i="12"/>
  <c r="E88" i="12"/>
  <c r="D146" i="12"/>
  <c r="E146" i="12"/>
  <c r="C140" i="12"/>
  <c r="C146" i="12"/>
  <c r="D140" i="12"/>
  <c r="E140" i="12"/>
  <c r="E91" i="10" l="1"/>
  <c r="F91" i="10"/>
  <c r="G91" i="10"/>
  <c r="H91" i="10"/>
  <c r="I91" i="10"/>
  <c r="J91" i="10"/>
  <c r="K91" i="10"/>
  <c r="F90" i="10"/>
  <c r="G90" i="10"/>
  <c r="H90" i="10"/>
  <c r="I90" i="10"/>
  <c r="J90" i="10"/>
  <c r="K90" i="10"/>
  <c r="F89" i="10"/>
  <c r="G89" i="10"/>
  <c r="H89" i="10"/>
  <c r="I89" i="10"/>
  <c r="J89" i="10"/>
  <c r="K89" i="10"/>
  <c r="E89" i="10"/>
  <c r="E90" i="10"/>
  <c r="E92" i="10"/>
  <c r="F88" i="10"/>
  <c r="G88" i="10"/>
  <c r="H88" i="10"/>
  <c r="I88" i="10"/>
  <c r="J88" i="10"/>
  <c r="K88" i="10"/>
  <c r="E88" i="10"/>
  <c r="D152" i="10"/>
  <c r="D151" i="10"/>
  <c r="D150" i="10"/>
  <c r="D149" i="10"/>
  <c r="D148" i="10"/>
  <c r="K147" i="10"/>
  <c r="J147" i="10"/>
  <c r="I147" i="10"/>
  <c r="H147" i="10"/>
  <c r="G147" i="10"/>
  <c r="D147" i="10" s="1"/>
  <c r="F147" i="10"/>
  <c r="E147" i="10"/>
  <c r="D146" i="10"/>
  <c r="D145" i="10"/>
  <c r="D144" i="10"/>
  <c r="D143" i="10"/>
  <c r="D142" i="10"/>
  <c r="K141" i="10"/>
  <c r="J141" i="10"/>
  <c r="I141" i="10"/>
  <c r="H141" i="10"/>
  <c r="G141" i="10"/>
  <c r="D141" i="10" s="1"/>
  <c r="F141" i="10"/>
  <c r="E141" i="10"/>
  <c r="C122" i="12" l="1"/>
  <c r="E51" i="10" l="1"/>
  <c r="D23" i="12" l="1"/>
  <c r="E99" i="10" l="1"/>
  <c r="E232" i="12" l="1"/>
  <c r="D235" i="12"/>
  <c r="D232" i="12" s="1"/>
  <c r="E226" i="12"/>
  <c r="D229" i="12"/>
  <c r="D226" i="12" s="1"/>
  <c r="E213" i="12"/>
  <c r="D213" i="12"/>
  <c r="E212" i="12"/>
  <c r="E211" i="12"/>
  <c r="D211" i="12"/>
  <c r="E201" i="12"/>
  <c r="D201" i="12"/>
  <c r="E195" i="12"/>
  <c r="D195" i="12"/>
  <c r="B194" i="12"/>
  <c r="E189" i="12"/>
  <c r="D192" i="12"/>
  <c r="D189" i="12" s="1"/>
  <c r="B192" i="12"/>
  <c r="B191" i="12"/>
  <c r="B190" i="12"/>
  <c r="D186" i="12"/>
  <c r="E177" i="12"/>
  <c r="D177" i="12"/>
  <c r="E171" i="12"/>
  <c r="D171" i="12"/>
  <c r="E170" i="12"/>
  <c r="E158" i="12" s="1"/>
  <c r="D170" i="12"/>
  <c r="D158" i="12" s="1"/>
  <c r="E169" i="12"/>
  <c r="D169" i="12"/>
  <c r="D157" i="12" s="1"/>
  <c r="D168" i="12"/>
  <c r="D167" i="12"/>
  <c r="E165" i="12"/>
  <c r="E159" i="12"/>
  <c r="D159" i="12"/>
  <c r="E157" i="12"/>
  <c r="E155" i="12"/>
  <c r="E154" i="12"/>
  <c r="D154" i="12"/>
  <c r="E134" i="12"/>
  <c r="D135" i="12"/>
  <c r="D134" i="12" s="1"/>
  <c r="D132" i="12"/>
  <c r="D131" i="12"/>
  <c r="D130" i="12"/>
  <c r="E125" i="12"/>
  <c r="D125" i="12"/>
  <c r="E119" i="12"/>
  <c r="E116" i="12" s="1"/>
  <c r="D119" i="12"/>
  <c r="D116" i="12"/>
  <c r="E104" i="12"/>
  <c r="D106" i="12"/>
  <c r="D104" i="12" s="1"/>
  <c r="E102" i="12"/>
  <c r="D102" i="12"/>
  <c r="D100" i="12"/>
  <c r="D95" i="12"/>
  <c r="E80" i="12"/>
  <c r="D80" i="12"/>
  <c r="D79" i="12" s="1"/>
  <c r="E79" i="12"/>
  <c r="E73" i="12"/>
  <c r="D75" i="12"/>
  <c r="D73" i="12" s="1"/>
  <c r="E71" i="12"/>
  <c r="E39" i="12" s="1"/>
  <c r="D71" i="12"/>
  <c r="D39" i="12" s="1"/>
  <c r="E70" i="12"/>
  <c r="D70" i="12"/>
  <c r="E69" i="12"/>
  <c r="E67" i="12" s="1"/>
  <c r="D69" i="12"/>
  <c r="D67" i="12" s="1"/>
  <c r="D61" i="12"/>
  <c r="E55" i="12"/>
  <c r="D55" i="12"/>
  <c r="D51" i="12"/>
  <c r="D50" i="12"/>
  <c r="E44" i="12"/>
  <c r="E38" i="12" s="1"/>
  <c r="D44" i="12"/>
  <c r="E30" i="12"/>
  <c r="D30" i="12"/>
  <c r="D29" i="12"/>
  <c r="D28" i="12"/>
  <c r="E20" i="12"/>
  <c r="D20" i="12"/>
  <c r="E19" i="12"/>
  <c r="D19" i="12"/>
  <c r="E18" i="12"/>
  <c r="D18" i="12"/>
  <c r="D17" i="12"/>
  <c r="E15" i="12"/>
  <c r="D15" i="12"/>
  <c r="D122" i="12" l="1"/>
  <c r="D89" i="12"/>
  <c r="E122" i="12"/>
  <c r="E89" i="12"/>
  <c r="D92" i="12"/>
  <c r="E92" i="12"/>
  <c r="D49" i="12"/>
  <c r="D37" i="12" s="1"/>
  <c r="D35" i="12" s="1"/>
  <c r="E49" i="12"/>
  <c r="E11" i="12"/>
  <c r="E223" i="12"/>
  <c r="E220" i="12" s="1"/>
  <c r="D165" i="12"/>
  <c r="D207" i="12"/>
  <c r="E207" i="12"/>
  <c r="D11" i="12"/>
  <c r="E128" i="12"/>
  <c r="D98" i="12"/>
  <c r="D128" i="12"/>
  <c r="D26" i="12"/>
  <c r="D16" i="12"/>
  <c r="E17" i="12"/>
  <c r="D47" i="12"/>
  <c r="D156" i="12"/>
  <c r="E98" i="12"/>
  <c r="D155" i="12"/>
  <c r="E156" i="12"/>
  <c r="E153" i="12" s="1"/>
  <c r="D223" i="12"/>
  <c r="D220" i="12" s="1"/>
  <c r="D8" i="12"/>
  <c r="H96" i="10"/>
  <c r="I96" i="10" s="1"/>
  <c r="J96" i="10" s="1"/>
  <c r="K96" i="10" s="1"/>
  <c r="E37" i="12" l="1"/>
  <c r="E47" i="12"/>
  <c r="D153" i="12"/>
  <c r="E36" i="12"/>
  <c r="E8" i="12" s="1"/>
  <c r="E61" i="12"/>
  <c r="D86" i="12"/>
  <c r="E86" i="12"/>
  <c r="D9" i="12"/>
  <c r="E26" i="12"/>
  <c r="E10" i="12"/>
  <c r="D10" i="12"/>
  <c r="D213" i="10"/>
  <c r="D212" i="10"/>
  <c r="D211" i="10"/>
  <c r="D210" i="10"/>
  <c r="D207" i="10"/>
  <c r="D206" i="10"/>
  <c r="D205" i="10"/>
  <c r="D204" i="10"/>
  <c r="D201" i="10"/>
  <c r="D200" i="10"/>
  <c r="D199" i="10"/>
  <c r="D198" i="10"/>
  <c r="D174" i="10"/>
  <c r="D116" i="10"/>
  <c r="D115" i="10"/>
  <c r="E35" i="12" l="1"/>
  <c r="E9" i="12"/>
  <c r="E7" i="12" s="1"/>
  <c r="D7" i="12"/>
  <c r="D114" i="10"/>
  <c r="D113" i="10"/>
  <c r="D177" i="10"/>
  <c r="D176" i="10"/>
  <c r="D175" i="10"/>
  <c r="E158" i="10"/>
  <c r="D106" i="10"/>
  <c r="E41" i="10"/>
  <c r="F41" i="10"/>
  <c r="G41" i="10"/>
  <c r="H41" i="10"/>
  <c r="I41" i="10"/>
  <c r="J41" i="10"/>
  <c r="K41" i="10"/>
  <c r="E40" i="10"/>
  <c r="D61" i="10"/>
  <c r="D33" i="10"/>
  <c r="D34" i="10"/>
  <c r="K156" i="10" l="1"/>
  <c r="K157" i="10"/>
  <c r="K158" i="10"/>
  <c r="K159" i="10"/>
  <c r="J156" i="10"/>
  <c r="J157" i="10"/>
  <c r="J158" i="10"/>
  <c r="J159" i="10"/>
  <c r="I156" i="10"/>
  <c r="I157" i="10"/>
  <c r="I158" i="10"/>
  <c r="I159" i="10"/>
  <c r="H156" i="10"/>
  <c r="H157" i="10"/>
  <c r="H158" i="10"/>
  <c r="H159" i="10"/>
  <c r="G156" i="10"/>
  <c r="G157" i="10"/>
  <c r="G158" i="10"/>
  <c r="G159" i="10"/>
  <c r="F156" i="10"/>
  <c r="F157" i="10"/>
  <c r="F158" i="10"/>
  <c r="F159" i="10"/>
  <c r="E156" i="10"/>
  <c r="E157" i="10"/>
  <c r="E159" i="10"/>
  <c r="F155" i="10"/>
  <c r="G155" i="10"/>
  <c r="H155" i="10"/>
  <c r="I155" i="10"/>
  <c r="J155" i="10"/>
  <c r="K155" i="10"/>
  <c r="E155" i="10"/>
  <c r="I154" i="10" l="1"/>
  <c r="J154" i="10"/>
  <c r="H154" i="10"/>
  <c r="E154" i="10"/>
  <c r="F154" i="10"/>
  <c r="G154" i="10"/>
  <c r="K154" i="10"/>
  <c r="I53" i="11"/>
  <c r="I46" i="11" s="1"/>
  <c r="E45" i="11" s="1"/>
  <c r="I52" i="11"/>
  <c r="I51" i="11"/>
  <c r="I50" i="11"/>
  <c r="I49" i="11"/>
  <c r="I48" i="11"/>
  <c r="I47" i="11"/>
  <c r="O46" i="11"/>
  <c r="N46" i="11"/>
  <c r="L46" i="11"/>
  <c r="K46" i="11"/>
  <c r="J46" i="11"/>
  <c r="I44" i="11"/>
  <c r="I43" i="11"/>
  <c r="I42" i="11"/>
  <c r="I41" i="11"/>
  <c r="I40" i="11"/>
  <c r="I39" i="11"/>
  <c r="I38" i="11"/>
  <c r="O37" i="11"/>
  <c r="N37" i="11"/>
  <c r="L37" i="11"/>
  <c r="K37" i="11"/>
  <c r="J37" i="11"/>
  <c r="I35" i="11"/>
  <c r="I34" i="11"/>
  <c r="I33" i="11"/>
  <c r="M32" i="11"/>
  <c r="M28" i="11" s="1"/>
  <c r="L32" i="11"/>
  <c r="K32" i="11"/>
  <c r="J32" i="11"/>
  <c r="J28" i="11" s="1"/>
  <c r="I32" i="11"/>
  <c r="I28" i="11" s="1"/>
  <c r="E27" i="11" s="1"/>
  <c r="I31" i="11"/>
  <c r="I30" i="11"/>
  <c r="I29" i="11"/>
  <c r="O28" i="11"/>
  <c r="N28" i="11"/>
  <c r="L28" i="11"/>
  <c r="K28" i="11"/>
  <c r="I26" i="11"/>
  <c r="I25" i="11"/>
  <c r="I24" i="11"/>
  <c r="I23" i="11"/>
  <c r="I22" i="11"/>
  <c r="I21" i="11"/>
  <c r="I20" i="11"/>
  <c r="O19" i="11"/>
  <c r="N19" i="11"/>
  <c r="L19" i="11"/>
  <c r="K19" i="11"/>
  <c r="J19" i="11"/>
  <c r="I17" i="11"/>
  <c r="I16" i="11"/>
  <c r="M15" i="11"/>
  <c r="L15" i="11"/>
  <c r="K15" i="11"/>
  <c r="K10" i="11" s="1"/>
  <c r="I15" i="11"/>
  <c r="I10" i="11" s="1"/>
  <c r="I14" i="11"/>
  <c r="I13" i="11"/>
  <c r="I12" i="11"/>
  <c r="I11" i="11"/>
  <c r="Q10" i="11"/>
  <c r="P10" i="11"/>
  <c r="O10" i="11"/>
  <c r="N10" i="11"/>
  <c r="M10" i="11"/>
  <c r="L10" i="11"/>
  <c r="J10" i="11"/>
  <c r="A10" i="1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E9" i="11"/>
  <c r="D238" i="10"/>
  <c r="D237" i="10"/>
  <c r="H236" i="10"/>
  <c r="D235" i="10"/>
  <c r="D234" i="10"/>
  <c r="G233" i="10"/>
  <c r="F233" i="10"/>
  <c r="D232" i="10"/>
  <c r="D226" i="10" s="1"/>
  <c r="D231" i="10"/>
  <c r="D230" i="10"/>
  <c r="D229" i="10"/>
  <c r="D228" i="10"/>
  <c r="K227" i="10"/>
  <c r="J227" i="10"/>
  <c r="I227" i="10"/>
  <c r="H227" i="10"/>
  <c r="G227" i="10"/>
  <c r="F227" i="10"/>
  <c r="E227" i="10"/>
  <c r="K226" i="10"/>
  <c r="J226" i="10"/>
  <c r="I226" i="10"/>
  <c r="H226" i="10"/>
  <c r="G226" i="10"/>
  <c r="F226" i="10"/>
  <c r="K225" i="10"/>
  <c r="J225" i="10"/>
  <c r="I225" i="10"/>
  <c r="H225" i="10"/>
  <c r="G225" i="10"/>
  <c r="F225" i="10"/>
  <c r="G224" i="10"/>
  <c r="F224" i="10"/>
  <c r="K223" i="10"/>
  <c r="J223" i="10"/>
  <c r="I223" i="10"/>
  <c r="H223" i="10"/>
  <c r="G223" i="10"/>
  <c r="F223" i="10"/>
  <c r="D223" i="10"/>
  <c r="K222" i="10"/>
  <c r="J222" i="10"/>
  <c r="I222" i="10"/>
  <c r="H222" i="10"/>
  <c r="G222" i="10"/>
  <c r="F222" i="10"/>
  <c r="D222" i="10"/>
  <c r="D219" i="10"/>
  <c r="D218" i="10"/>
  <c r="D217" i="10"/>
  <c r="D216" i="10"/>
  <c r="D215" i="10"/>
  <c r="K214" i="10"/>
  <c r="J214" i="10"/>
  <c r="I214" i="10"/>
  <c r="H214" i="10"/>
  <c r="G214" i="10"/>
  <c r="F214" i="10"/>
  <c r="E214" i="10"/>
  <c r="D209" i="10"/>
  <c r="K208" i="10"/>
  <c r="J208" i="10"/>
  <c r="I208" i="10"/>
  <c r="H208" i="10"/>
  <c r="G208" i="10"/>
  <c r="F208" i="10"/>
  <c r="E208" i="10"/>
  <c r="D203" i="10"/>
  <c r="K202" i="10"/>
  <c r="J202" i="10"/>
  <c r="I202" i="10"/>
  <c r="H202" i="10"/>
  <c r="G202" i="10"/>
  <c r="F202" i="10"/>
  <c r="E202" i="10"/>
  <c r="D197" i="10"/>
  <c r="K196" i="10"/>
  <c r="J196" i="10"/>
  <c r="I196" i="10"/>
  <c r="H196" i="10"/>
  <c r="G196" i="10"/>
  <c r="F196" i="10"/>
  <c r="E196" i="10"/>
  <c r="D195" i="10"/>
  <c r="B195" i="10"/>
  <c r="D194" i="10"/>
  <c r="D193" i="10"/>
  <c r="B193" i="10"/>
  <c r="D192" i="10"/>
  <c r="B192" i="10"/>
  <c r="D191" i="10"/>
  <c r="B191" i="10"/>
  <c r="K190" i="10"/>
  <c r="J190" i="10"/>
  <c r="I190" i="10"/>
  <c r="H190" i="10"/>
  <c r="G190" i="10"/>
  <c r="F190" i="10"/>
  <c r="E190" i="10"/>
  <c r="D189" i="10"/>
  <c r="D188" i="10"/>
  <c r="D187" i="10"/>
  <c r="D186" i="10"/>
  <c r="D185" i="10"/>
  <c r="K184" i="10"/>
  <c r="J184" i="10"/>
  <c r="I184" i="10"/>
  <c r="H184" i="10"/>
  <c r="G184" i="10"/>
  <c r="F184" i="10"/>
  <c r="E184" i="10"/>
  <c r="D183" i="10"/>
  <c r="D182" i="10"/>
  <c r="D181" i="10"/>
  <c r="D180" i="10"/>
  <c r="D179" i="10"/>
  <c r="K178" i="10"/>
  <c r="J178" i="10"/>
  <c r="I178" i="10"/>
  <c r="H178" i="10"/>
  <c r="G178" i="10"/>
  <c r="F178" i="10"/>
  <c r="E178" i="10"/>
  <c r="D173" i="10"/>
  <c r="K172" i="10"/>
  <c r="J172" i="10"/>
  <c r="I172" i="10"/>
  <c r="H172" i="10"/>
  <c r="G172" i="10"/>
  <c r="F172" i="10"/>
  <c r="E172" i="10"/>
  <c r="D171" i="10"/>
  <c r="D170" i="10"/>
  <c r="D169" i="10"/>
  <c r="D168" i="10"/>
  <c r="D167" i="10"/>
  <c r="K166" i="10"/>
  <c r="J166" i="10"/>
  <c r="I166" i="10"/>
  <c r="H166" i="10"/>
  <c r="G166" i="10"/>
  <c r="F166" i="10"/>
  <c r="E166" i="10"/>
  <c r="D165" i="10"/>
  <c r="D164" i="10"/>
  <c r="D163" i="10"/>
  <c r="D162" i="10"/>
  <c r="D161" i="10"/>
  <c r="K160" i="10"/>
  <c r="J160" i="10"/>
  <c r="I160" i="10"/>
  <c r="H160" i="10"/>
  <c r="G160" i="10"/>
  <c r="F160" i="10"/>
  <c r="E160" i="10"/>
  <c r="D140" i="10"/>
  <c r="D139" i="10"/>
  <c r="D138" i="10"/>
  <c r="D137" i="10"/>
  <c r="D136" i="10"/>
  <c r="K135" i="10"/>
  <c r="J135" i="10"/>
  <c r="I135" i="10"/>
  <c r="H135" i="10"/>
  <c r="G135" i="10"/>
  <c r="F135" i="10"/>
  <c r="E135" i="10"/>
  <c r="D134" i="10"/>
  <c r="D133" i="10"/>
  <c r="D132" i="10"/>
  <c r="D131" i="10"/>
  <c r="D130" i="10"/>
  <c r="K129" i="10"/>
  <c r="J129" i="10"/>
  <c r="I129" i="10"/>
  <c r="H129" i="10"/>
  <c r="G129" i="10"/>
  <c r="F129" i="10"/>
  <c r="E129" i="10"/>
  <c r="D128" i="10"/>
  <c r="D127" i="10"/>
  <c r="H126" i="10"/>
  <c r="H123" i="10" s="1"/>
  <c r="D125" i="10"/>
  <c r="D124" i="10"/>
  <c r="E123" i="10"/>
  <c r="D122" i="10"/>
  <c r="D121" i="10"/>
  <c r="G117" i="10"/>
  <c r="D119" i="10"/>
  <c r="D118" i="10"/>
  <c r="E117" i="10"/>
  <c r="D112" i="10"/>
  <c r="K111" i="10"/>
  <c r="J111" i="10"/>
  <c r="I111" i="10"/>
  <c r="H111" i="10"/>
  <c r="G111" i="10"/>
  <c r="F111" i="10"/>
  <c r="E111" i="10"/>
  <c r="D110" i="10"/>
  <c r="D109" i="10"/>
  <c r="D108" i="10"/>
  <c r="D107" i="10"/>
  <c r="K105" i="10"/>
  <c r="J105" i="10"/>
  <c r="I105" i="10"/>
  <c r="H105" i="10"/>
  <c r="G105" i="10"/>
  <c r="E105" i="10"/>
  <c r="D104" i="10"/>
  <c r="D102" i="10"/>
  <c r="D100" i="10"/>
  <c r="K99" i="10"/>
  <c r="J99" i="10"/>
  <c r="I99" i="10"/>
  <c r="H99" i="10"/>
  <c r="F99" i="10"/>
  <c r="D98" i="10"/>
  <c r="D97" i="10"/>
  <c r="D95" i="10"/>
  <c r="D94" i="10"/>
  <c r="E93" i="10"/>
  <c r="K92" i="10"/>
  <c r="J92" i="10"/>
  <c r="I92" i="10"/>
  <c r="H92" i="10"/>
  <c r="G92" i="10"/>
  <c r="F92" i="10"/>
  <c r="K12" i="10"/>
  <c r="D85" i="10"/>
  <c r="D84" i="10"/>
  <c r="D83" i="10"/>
  <c r="D82" i="10"/>
  <c r="F80" i="10"/>
  <c r="D81" i="10"/>
  <c r="K80" i="10"/>
  <c r="J80" i="10"/>
  <c r="I80" i="10"/>
  <c r="H80" i="10"/>
  <c r="G80" i="10"/>
  <c r="E80" i="10"/>
  <c r="D79" i="10"/>
  <c r="D78" i="10"/>
  <c r="D77" i="10"/>
  <c r="D76" i="10"/>
  <c r="D75" i="10"/>
  <c r="K74" i="10"/>
  <c r="J74" i="10"/>
  <c r="I74" i="10"/>
  <c r="H74" i="10"/>
  <c r="G74" i="10"/>
  <c r="F74" i="10"/>
  <c r="E74" i="10"/>
  <c r="D73" i="10"/>
  <c r="D72" i="10"/>
  <c r="D71" i="10"/>
  <c r="D70" i="10"/>
  <c r="D69" i="10"/>
  <c r="K68" i="10"/>
  <c r="J68" i="10"/>
  <c r="I68" i="10"/>
  <c r="H68" i="10"/>
  <c r="G68" i="10"/>
  <c r="F68" i="10"/>
  <c r="E68" i="10"/>
  <c r="D67" i="10"/>
  <c r="D66" i="10"/>
  <c r="D65" i="10"/>
  <c r="D64" i="10"/>
  <c r="D63" i="10"/>
  <c r="K62" i="10"/>
  <c r="J62" i="10"/>
  <c r="I62" i="10"/>
  <c r="H62" i="10"/>
  <c r="G62" i="10"/>
  <c r="F62" i="10"/>
  <c r="E62" i="10"/>
  <c r="D60" i="10"/>
  <c r="D59" i="10"/>
  <c r="D58" i="10"/>
  <c r="D57" i="10"/>
  <c r="K56" i="10"/>
  <c r="J56" i="10"/>
  <c r="I56" i="10"/>
  <c r="H56" i="10"/>
  <c r="G56" i="10"/>
  <c r="F56" i="10"/>
  <c r="E56" i="10"/>
  <c r="D55" i="10"/>
  <c r="D54" i="10"/>
  <c r="D53" i="10"/>
  <c r="H52" i="10"/>
  <c r="I52" i="10" s="1"/>
  <c r="J52" i="10" s="1"/>
  <c r="K52" i="10" s="1"/>
  <c r="E50" i="10"/>
  <c r="D49" i="10"/>
  <c r="D47" i="10"/>
  <c r="D46" i="10"/>
  <c r="D44" i="10"/>
  <c r="D43" i="10"/>
  <c r="E42" i="10"/>
  <c r="K40" i="10"/>
  <c r="J40" i="10"/>
  <c r="I40" i="10"/>
  <c r="I12" i="10" s="1"/>
  <c r="H40" i="10"/>
  <c r="G40" i="10"/>
  <c r="F40" i="10"/>
  <c r="E39" i="10"/>
  <c r="K37" i="10"/>
  <c r="J37" i="10"/>
  <c r="I37" i="10"/>
  <c r="H37" i="10"/>
  <c r="G37" i="10"/>
  <c r="E37" i="10"/>
  <c r="D32" i="10"/>
  <c r="F29" i="10"/>
  <c r="F27" i="10" s="1"/>
  <c r="E29" i="10"/>
  <c r="E27" i="10" s="1"/>
  <c r="D28" i="10"/>
  <c r="D26" i="10"/>
  <c r="D25" i="10"/>
  <c r="D23" i="10"/>
  <c r="D22" i="10"/>
  <c r="E21" i="10"/>
  <c r="K20" i="10"/>
  <c r="K13" i="10" s="1"/>
  <c r="J20" i="10"/>
  <c r="I20" i="10"/>
  <c r="H20" i="10"/>
  <c r="H13" i="10" s="1"/>
  <c r="G20" i="10"/>
  <c r="D20" i="10" s="1"/>
  <c r="F20" i="10"/>
  <c r="E20" i="10"/>
  <c r="K19" i="10"/>
  <c r="J19" i="10"/>
  <c r="I19" i="10"/>
  <c r="H19" i="10"/>
  <c r="G19" i="10"/>
  <c r="F19" i="10"/>
  <c r="E19" i="10"/>
  <c r="E18" i="10"/>
  <c r="K16" i="10"/>
  <c r="J16" i="10"/>
  <c r="I16" i="10"/>
  <c r="H16" i="10"/>
  <c r="G16" i="10"/>
  <c r="F16" i="10"/>
  <c r="E16" i="10"/>
  <c r="C127" i="7"/>
  <c r="D95" i="7"/>
  <c r="D94" i="7"/>
  <c r="D93" i="7"/>
  <c r="L92" i="7"/>
  <c r="K91" i="7"/>
  <c r="J91" i="7"/>
  <c r="I91" i="7"/>
  <c r="H91" i="7"/>
  <c r="K89" i="7"/>
  <c r="K88" i="7"/>
  <c r="J88" i="7"/>
  <c r="K87" i="7"/>
  <c r="J87" i="7"/>
  <c r="K86" i="7"/>
  <c r="J86" i="7"/>
  <c r="K47" i="7"/>
  <c r="J47" i="7"/>
  <c r="I47" i="7"/>
  <c r="H47" i="7"/>
  <c r="G47" i="7"/>
  <c r="F47" i="7"/>
  <c r="E47" i="7"/>
  <c r="D47" i="7"/>
  <c r="K46" i="7"/>
  <c r="J46" i="7"/>
  <c r="I46" i="7"/>
  <c r="H46" i="7"/>
  <c r="G46" i="7"/>
  <c r="F46" i="7"/>
  <c r="E46" i="7"/>
  <c r="D46" i="7"/>
  <c r="K42" i="7"/>
  <c r="J42" i="7"/>
  <c r="I42" i="7"/>
  <c r="H42" i="7"/>
  <c r="G42" i="7"/>
  <c r="F42" i="7"/>
  <c r="E42" i="7"/>
  <c r="D42" i="7"/>
  <c r="G221" i="10" l="1"/>
  <c r="H12" i="10"/>
  <c r="D172" i="10"/>
  <c r="D214" i="10"/>
  <c r="D16" i="10"/>
  <c r="G9" i="10"/>
  <c r="K9" i="10"/>
  <c r="D41" i="10"/>
  <c r="D159" i="10"/>
  <c r="D225" i="10"/>
  <c r="F17" i="10"/>
  <c r="D178" i="10"/>
  <c r="D166" i="10"/>
  <c r="G12" i="10"/>
  <c r="D158" i="10"/>
  <c r="D156" i="10"/>
  <c r="D74" i="10"/>
  <c r="F87" i="10"/>
  <c r="F105" i="10"/>
  <c r="D105" i="10" s="1"/>
  <c r="D40" i="10"/>
  <c r="E17" i="10"/>
  <c r="D157" i="10"/>
  <c r="D155" i="10"/>
  <c r="F39" i="10"/>
  <c r="D56" i="10"/>
  <c r="D37" i="10"/>
  <c r="F13" i="10"/>
  <c r="J13" i="10"/>
  <c r="D111" i="10"/>
  <c r="D129" i="10"/>
  <c r="D184" i="10"/>
  <c r="D190" i="10"/>
  <c r="D196" i="10"/>
  <c r="D202" i="10"/>
  <c r="D208" i="10"/>
  <c r="J12" i="10"/>
  <c r="D80" i="10"/>
  <c r="E87" i="10"/>
  <c r="F117" i="10"/>
  <c r="H120" i="10"/>
  <c r="H117" i="10" s="1"/>
  <c r="E12" i="10"/>
  <c r="F12" i="10"/>
  <c r="D19" i="10"/>
  <c r="E9" i="10"/>
  <c r="F42" i="10"/>
  <c r="E13" i="10"/>
  <c r="I13" i="10"/>
  <c r="F93" i="10"/>
  <c r="D160" i="10"/>
  <c r="F221" i="10"/>
  <c r="F37" i="10"/>
  <c r="F9" i="10" s="1"/>
  <c r="F21" i="10"/>
  <c r="F18" i="10"/>
  <c r="H93" i="10"/>
  <c r="E48" i="10"/>
  <c r="E38" i="10"/>
  <c r="G13" i="10"/>
  <c r="H9" i="10"/>
  <c r="F50" i="10"/>
  <c r="D101" i="10"/>
  <c r="D89" i="10" s="1"/>
  <c r="G42" i="10"/>
  <c r="G39" i="10"/>
  <c r="I120" i="10"/>
  <c r="F123" i="10"/>
  <c r="I126" i="10"/>
  <c r="I9" i="10"/>
  <c r="H45" i="10"/>
  <c r="G99" i="10"/>
  <c r="D99" i="10" s="1"/>
  <c r="D88" i="10"/>
  <c r="G123" i="10"/>
  <c r="I37" i="11"/>
  <c r="E36" i="11" s="1"/>
  <c r="J9" i="10"/>
  <c r="G29" i="10"/>
  <c r="D52" i="10"/>
  <c r="D62" i="10"/>
  <c r="D68" i="10"/>
  <c r="G93" i="10"/>
  <c r="D92" i="10"/>
  <c r="D103" i="10"/>
  <c r="D91" i="10" s="1"/>
  <c r="D135" i="10"/>
  <c r="D227" i="10"/>
  <c r="I236" i="10"/>
  <c r="H233" i="10"/>
  <c r="H224" i="10"/>
  <c r="H221" i="10" s="1"/>
  <c r="I19" i="11"/>
  <c r="E18" i="11" s="1"/>
  <c r="D154" i="10" l="1"/>
  <c r="E15" i="10"/>
  <c r="D12" i="10"/>
  <c r="D13" i="10"/>
  <c r="H87" i="10"/>
  <c r="I233" i="10"/>
  <c r="I224" i="10"/>
  <c r="I221" i="10" s="1"/>
  <c r="J236" i="10"/>
  <c r="I45" i="10"/>
  <c r="H39" i="10"/>
  <c r="H42" i="10"/>
  <c r="I123" i="10"/>
  <c r="J126" i="10"/>
  <c r="G50" i="10"/>
  <c r="H29" i="10"/>
  <c r="F15" i="10"/>
  <c r="F11" i="10"/>
  <c r="D9" i="10"/>
  <c r="H24" i="10"/>
  <c r="G21" i="10"/>
  <c r="G18" i="10"/>
  <c r="G27" i="10"/>
  <c r="G17" i="10"/>
  <c r="J120" i="10"/>
  <c r="I117" i="10"/>
  <c r="G87" i="10"/>
  <c r="F38" i="10"/>
  <c r="F48" i="10"/>
  <c r="E10" i="10"/>
  <c r="E36" i="10"/>
  <c r="I93" i="10"/>
  <c r="I87" i="10"/>
  <c r="G11" i="10" l="1"/>
  <c r="D96" i="10"/>
  <c r="J93" i="10"/>
  <c r="J87" i="10"/>
  <c r="I29" i="10"/>
  <c r="K126" i="10"/>
  <c r="J123" i="10"/>
  <c r="F36" i="10"/>
  <c r="F10" i="10"/>
  <c r="F8" i="10" s="1"/>
  <c r="I51" i="10"/>
  <c r="H50" i="10"/>
  <c r="G15" i="10"/>
  <c r="I24" i="10"/>
  <c r="H18" i="10"/>
  <c r="H11" i="10" s="1"/>
  <c r="H21" i="10"/>
  <c r="D30" i="10"/>
  <c r="J45" i="10"/>
  <c r="I42" i="10"/>
  <c r="I39" i="10"/>
  <c r="K120" i="10"/>
  <c r="K117" i="10" s="1"/>
  <c r="J117" i="10"/>
  <c r="H17" i="10"/>
  <c r="H27" i="10"/>
  <c r="G38" i="10"/>
  <c r="G36" i="10" s="1"/>
  <c r="G48" i="10"/>
  <c r="J233" i="10"/>
  <c r="J224" i="10"/>
  <c r="J221" i="10" s="1"/>
  <c r="K236" i="10"/>
  <c r="D117" i="10" l="1"/>
  <c r="D120" i="10"/>
  <c r="H15" i="10"/>
  <c r="K233" i="10"/>
  <c r="K224" i="10"/>
  <c r="K221" i="10" s="1"/>
  <c r="H48" i="10"/>
  <c r="H38" i="10"/>
  <c r="H36" i="10" s="1"/>
  <c r="I17" i="10"/>
  <c r="I27" i="10"/>
  <c r="J42" i="10"/>
  <c r="J39" i="10"/>
  <c r="K45" i="10"/>
  <c r="G10" i="10"/>
  <c r="J51" i="10"/>
  <c r="I50" i="10"/>
  <c r="K123" i="10"/>
  <c r="D123" i="10" s="1"/>
  <c r="D126" i="10"/>
  <c r="J29" i="10"/>
  <c r="K93" i="10"/>
  <c r="D93" i="10" s="1"/>
  <c r="K87" i="10"/>
  <c r="I21" i="10"/>
  <c r="I18" i="10"/>
  <c r="J24" i="10"/>
  <c r="D90" i="10" l="1"/>
  <c r="D87" i="10" s="1"/>
  <c r="I11" i="10"/>
  <c r="K29" i="10"/>
  <c r="D31" i="10"/>
  <c r="J21" i="10"/>
  <c r="J18" i="10"/>
  <c r="K24" i="10"/>
  <c r="K51" i="10"/>
  <c r="J50" i="10"/>
  <c r="I38" i="10"/>
  <c r="I36" i="10" s="1"/>
  <c r="I48" i="10"/>
  <c r="G8" i="10"/>
  <c r="I15" i="10"/>
  <c r="I10" i="10"/>
  <c r="I8" i="10" s="1"/>
  <c r="J17" i="10"/>
  <c r="J27" i="10"/>
  <c r="K42" i="10"/>
  <c r="D42" i="10" s="1"/>
  <c r="K39" i="10"/>
  <c r="D45" i="10"/>
  <c r="D39" i="10" s="1"/>
  <c r="H10" i="10"/>
  <c r="H8" i="10" s="1"/>
  <c r="K50" i="10" l="1"/>
  <c r="D51" i="10"/>
  <c r="J15" i="10"/>
  <c r="K21" i="10"/>
  <c r="D21" i="10" s="1"/>
  <c r="K18" i="10"/>
  <c r="D24" i="10"/>
  <c r="K27" i="10"/>
  <c r="D27" i="10" s="1"/>
  <c r="K17" i="10"/>
  <c r="D17" i="10" s="1"/>
  <c r="D29" i="10"/>
  <c r="J11" i="10"/>
  <c r="J38" i="10"/>
  <c r="J36" i="10" s="1"/>
  <c r="J48" i="10"/>
  <c r="K11" i="10" l="1"/>
  <c r="D18" i="10"/>
  <c r="J10" i="10"/>
  <c r="K38" i="10"/>
  <c r="K36" i="10" s="1"/>
  <c r="D36" i="10" s="1"/>
  <c r="K48" i="10"/>
  <c r="D48" i="10" s="1"/>
  <c r="D50" i="10"/>
  <c r="D38" i="10" s="1"/>
  <c r="K15" i="10"/>
  <c r="D15" i="10" s="1"/>
  <c r="K10" i="10" l="1"/>
  <c r="K8" i="10" s="1"/>
  <c r="J8" i="10"/>
  <c r="D10" i="10" l="1"/>
  <c r="E11" i="10"/>
  <c r="D236" i="10"/>
  <c r="D224" i="10" s="1"/>
  <c r="E233" i="10"/>
  <c r="D233" i="10" s="1"/>
  <c r="D11" i="10" l="1"/>
  <c r="E8" i="10"/>
  <c r="D8" i="10" s="1"/>
  <c r="D221" i="10"/>
</calcChain>
</file>

<file path=xl/sharedStrings.xml><?xml version="1.0" encoding="utf-8"?>
<sst xmlns="http://schemas.openxmlformats.org/spreadsheetml/2006/main" count="1012" uniqueCount="419">
  <si>
    <t>Стратегия социально-экономического развития городского округа Первоуральск на период до 2020 года.</t>
  </si>
  <si>
    <t>Отчет МКУ ЦХЭМО</t>
  </si>
  <si>
    <t>в том числе:</t>
  </si>
  <si>
    <t>9,11,15,32</t>
  </si>
  <si>
    <t>Подпрограмма 7 "Реализация комплексной программы "Уральская инженерная школа"</t>
  </si>
  <si>
    <t xml:space="preserve">Перечень
мероприятий по созданию в общеобразовательных организациях,
расположенных в сельской местности, условий для занятий физической культурой и спортом в городском округе Первоуральск
</t>
  </si>
  <si>
    <t>-</t>
  </si>
  <si>
    <t>Указ Губернатора Свердловской области от 06.10.2014 № 453-УГ "О комплексной программе "Уральская инженерная школа""</t>
  </si>
  <si>
    <t>организаций</t>
  </si>
  <si>
    <t>человек</t>
  </si>
  <si>
    <t xml:space="preserve">начальное общее образование
</t>
  </si>
  <si>
    <t xml:space="preserve">основное общее образование
</t>
  </si>
  <si>
    <t xml:space="preserve">среднее общее образование
</t>
  </si>
  <si>
    <t>Подпрограмма 5 "Укрепление и развитие материально-технической базы образовательных организаций городского округа Первоуральск"</t>
  </si>
  <si>
    <t>Цель 7 "Обеспечение общегородских мероприятий, направленных на социальную и государственную поддержку талантливых детей, педагогических работников, образовательных организаций, кадетского движения"</t>
  </si>
  <si>
    <t>Подпрограмма 4 "Патриотическое воспитание граждан в городском округе Первоуральск"</t>
  </si>
  <si>
    <t>Федеральная целевая программа развития образования на 2011-2015 годы, утвержденная постановлением Правительства РФ от 07.02.2011 года № 61</t>
  </si>
  <si>
    <t>процент</t>
  </si>
  <si>
    <t>Отчеты МКУ ЦХЭМО</t>
  </si>
  <si>
    <t>ВСЕГО ПО ПОДПРОГРАММЕ 4, В ТОМ ЧИСЛЕ</t>
  </si>
  <si>
    <t>всего</t>
  </si>
  <si>
    <t>процентов</t>
  </si>
  <si>
    <t>Единица измерения</t>
  </si>
  <si>
    <t>местный бюджет</t>
  </si>
  <si>
    <t>областной бюджет</t>
  </si>
  <si>
    <t>Федеральный закон от 29 декабря 2012 года № 273-ФЗ "Об образовании в Российской Федерации"</t>
  </si>
  <si>
    <t>5 класс - 2015 год</t>
  </si>
  <si>
    <t>6 класс - 2016 год</t>
  </si>
  <si>
    <t>Постановление Правительства Свердловской области от 21.12.2012 № 1484-ПП "О Концепции развития отдыха и оздоровления детей в Свердловской области до 2020 года"</t>
  </si>
  <si>
    <t>федеральный бюджет</t>
  </si>
  <si>
    <t>внебюджетные источники</t>
  </si>
  <si>
    <t>Наименование цели (целей) и задач, целевых показателей</t>
  </si>
  <si>
    <t>Подпрограмма 1 "Развитие системы дошкольного образования в городском округе Первоуральск"</t>
  </si>
  <si>
    <t>Цель 1 "Обеспечение доступности дошкольного образования для детей в возрасте от 3 до 7 лет"</t>
  </si>
  <si>
    <t>Подпрограмма 2 "Развитие системы общего образования в городском округе Первоуральск"</t>
  </si>
  <si>
    <t>7 класс - 2017 год</t>
  </si>
  <si>
    <t>8 класс - 2018 год</t>
  </si>
  <si>
    <t>9 класс - 2019 год</t>
  </si>
  <si>
    <t>10 класс - 2020 год</t>
  </si>
  <si>
    <t>ВСЕГО ПО ПОДПРОГРАММЕ 1, В ТОМ ЧИСЛЕ</t>
  </si>
  <si>
    <t>ВСЕГО ПО МУНИЦИПАЛЬНОЙ ПРОГРАММЕ, В ТОМ ЧИСЛЕ</t>
  </si>
  <si>
    <t>ВСЕГО ПО ПОДПРОГРАММЕ 2, В ТОМ ЧИСЛЕ</t>
  </si>
  <si>
    <t>ВСЕГО ПО ПОДПРОГРАММЕ 3, В ТОМ ЧИСЛЕ</t>
  </si>
  <si>
    <t>Федеральный закон от 21.12.1996 года № 159-ФЗ "О дополнительных гарантиях по социальной поддержке детей-сирот и детей, оставшихся без попечения родителей"</t>
  </si>
  <si>
    <t>Подпрограмма 3 "Развитие системы дополнительного образования, отдыха и оздоровления детей в городском округе Первоуральск"</t>
  </si>
  <si>
    <t>Указ Президента Российской Федерации от 01 июня 2012 года N 761 "О Национальной стратегии действий в интересах детей на 2012 - 2017 годы", Поручение Президента Российской Федерации от 04.02.2010 N Пр-271 (Национальная образовательная инициатива "Наша новая школа")</t>
  </si>
  <si>
    <t>Указ Президента Российской Федерации от 19 декабря 2012 года № 1666 "О Стратегии государственной национальной политики Российской Федерации на период до 2025 года", Распоряжение Правительства Российской федерации от 15.07.2013 № 1226-р</t>
  </si>
  <si>
    <t>Распоряжение Правительства Российской Федерации от 06.10.2011   № 1757-р (Стратегия социально-экономического развития Уральского федерального округа на период до 2020 года), санитарно-эпидемиологичес-кие правила и нормативы, Федеральный закон от 22 июля 2008 года № 123-ФЗ «Технический регламент о требованиях пожарной безопасности»</t>
  </si>
  <si>
    <t>Цель 3. "Обеспечение доступности качественных образовательных услуг в сфере дополнительного образования в городском округе Первоуральск"</t>
  </si>
  <si>
    <t>Цель 4. "Создание условий для сохранения здоровья и развития детей в городском округе Первоуральск"</t>
  </si>
  <si>
    <t>Цель 2. "Обеспечение доступности качественного общего образования, соответствующего требованиям инновационного социально-экономического развития городского округа Первоуральск"</t>
  </si>
  <si>
    <t>Цель 5 "Развитие системы патриотического воспитания граждан городского округа Первоуральск, формирование у граждан патриотического сознания, верности Отечеству, готовности к выполнению конституционных обязанностей, гармонизация межнациональных и межконфессиональных отношений, профилактика экстремизма и укрепление толерантности на территории городского округа Первоуральск"</t>
  </si>
  <si>
    <t>единиц</t>
  </si>
  <si>
    <t>показатель определения оклада руководителя</t>
  </si>
  <si>
    <t>Постановление Администрации городского округа Первоуральск от 05 июня 2013 года № 1720 "Об утверждении Плана мероприятий ("Дорожной карты") "Изменения в отраслях социальной сферы, направленные на повышение эффективности образования" в городском округе Первоуральск на 2014 - 2018 годы</t>
  </si>
  <si>
    <t>Закон Свердловской области от 15 июля 2013 года № 78-ОЗ "Об образовании в Свердловской области"</t>
  </si>
  <si>
    <t xml:space="preserve">Наименование мероприятия/Источники расходов на финансирование  </t>
  </si>
  <si>
    <t>№ цели, задачи, показателя</t>
  </si>
  <si>
    <t>1.1.</t>
  </si>
  <si>
    <t>1.1.1.</t>
  </si>
  <si>
    <t>1.1.2.</t>
  </si>
  <si>
    <t>2.3.</t>
  </si>
  <si>
    <t>2.3.1.</t>
  </si>
  <si>
    <t>2.4.</t>
  </si>
  <si>
    <t>2.4.1.</t>
  </si>
  <si>
    <t>2.5.</t>
  </si>
  <si>
    <t>2.5.1.</t>
  </si>
  <si>
    <t>2.6.</t>
  </si>
  <si>
    <t>2.6.1.</t>
  </si>
  <si>
    <t>2.7.</t>
  </si>
  <si>
    <t>2.7.1.</t>
  </si>
  <si>
    <t>4.10.</t>
  </si>
  <si>
    <t>6.13.</t>
  </si>
  <si>
    <t>6.13.1.</t>
  </si>
  <si>
    <t>6.14.</t>
  </si>
  <si>
    <t>6.14.1.</t>
  </si>
  <si>
    <t>7.16.</t>
  </si>
  <si>
    <t>7.16.1.</t>
  </si>
  <si>
    <t>7.17.2.</t>
  </si>
  <si>
    <t>Цель 8. "Развитие материально-технических, учебно-методических условий реализации муниципальными образовательными организациями образовательных программ естественно-научного цикла и профориентационной работы, направленных на обеспечение индивидуальных образовательных траекторий обучающихся и реализацию их творческого потенциала"</t>
  </si>
  <si>
    <t>8.19.</t>
  </si>
  <si>
    <t>8.19.1.</t>
  </si>
  <si>
    <r>
      <t>Задача 1.</t>
    </r>
    <r>
      <rPr>
        <sz val="9"/>
        <rFont val="Times New Roman"/>
        <family val="1"/>
        <charset val="204"/>
      </rPr>
      <t xml:space="preserve"> "Обеспечение государственных гарантий прав граждан на получение  общедоступного и бесплатного дошкольного образования в муниципальных дошкольных образовательных организациях"</t>
    </r>
  </si>
  <si>
    <t>Номера целевых показателей на достижение которых направлены мероприятия</t>
  </si>
  <si>
    <t xml:space="preserve">в том числе введенных путем: </t>
  </si>
  <si>
    <t>модернизации существующей инфраструктуры общего образования, всего</t>
  </si>
  <si>
    <t>строительства зданий школ</t>
  </si>
  <si>
    <t>пристроя к зданиям школ</t>
  </si>
  <si>
    <t>проведения капитального ремонта зданий и помещений общеобразовательных организаций</t>
  </si>
  <si>
    <t>обучающихся по образовательным программам начального общего образования</t>
  </si>
  <si>
    <t>обучающихся по образовательным программам основного общего образования</t>
  </si>
  <si>
    <t>обучающихся по образовательным программам среднего общего образования</t>
  </si>
  <si>
    <t xml:space="preserve">Число созданных мест в образовательных организациях, расположенных на территории городского округа Первоуральск, всего </t>
  </si>
  <si>
    <t>Удельный вес численности обучающихся, занимающихся в одну смену, в общей численности обучающихся в общеобразовательных организациях (всего)</t>
  </si>
  <si>
    <t>единиц (мест)</t>
  </si>
  <si>
    <t>Муниципальная программа "Создание в городском округе Первоуральск (исходя из прогнозируемой потребности) новых мест в общеобразовательных организациях» на 2016 - 2025 годы, утвержденная постановлением Администрации городсокго округа Первоуральск от 09.06.2016 года № 1133</t>
  </si>
  <si>
    <t>3.9.1.</t>
  </si>
  <si>
    <t>3.9.2.</t>
  </si>
  <si>
    <t>4.11.</t>
  </si>
  <si>
    <t>4.11.1.</t>
  </si>
  <si>
    <t>5.12.</t>
  </si>
  <si>
    <t>5.12.1.</t>
  </si>
  <si>
    <t>5.12.2.</t>
  </si>
  <si>
    <t>6.13.2.</t>
  </si>
  <si>
    <t>6.15.</t>
  </si>
  <si>
    <t>6.15.1.</t>
  </si>
  <si>
    <t>6.15.2.</t>
  </si>
  <si>
    <t>6.15.3.</t>
  </si>
  <si>
    <t>7.18.1.</t>
  </si>
  <si>
    <t>7.18.2.</t>
  </si>
  <si>
    <t>7.18.3.</t>
  </si>
  <si>
    <t>7.18.4.</t>
  </si>
  <si>
    <t>8.20.</t>
  </si>
  <si>
    <t>8.20.1.</t>
  </si>
  <si>
    <t>8.20.2.</t>
  </si>
  <si>
    <t>8.20.4.</t>
  </si>
  <si>
    <t>Соотношение заработной платы педагогических работников муниципальных дошкольных образовательных организаций к средней заработной плате в общем образовании в Свердловской области</t>
  </si>
  <si>
    <t>Соотношение  заработной платы педагогических работников муниципальных общеобразовательных организаций к средней заработной плате в Свердловской области</t>
  </si>
  <si>
    <t>Охват детей школьного возраста в муниципальных общеобразовательных организациях городского округа Первоуральск образовательными услугами в рамках государственного образовательного стандарта и федерального государственного образовательного стандарта</t>
  </si>
  <si>
    <t>Доля общеобразовательных организаций, перешедших на федеральный государственный образовательный стандарт общего образования, в общем количестве общеобразовательных организаций</t>
  </si>
  <si>
    <t>Доля педагогических и руководящих работников, прошедших курсы повышения квалификации в связи с введением федерального государственного образовательного стандарта общего образовния, от общей численности педагогических и руководящих работников, направляемых на курсы повышения квалификации в связи с введением федерального государственного образовательного стандарта общего образования</t>
  </si>
  <si>
    <t>Доля общеобразовательных организаций, обеспеченных учебниками, вошедшими в федеральные перечни учебников</t>
  </si>
  <si>
    <t>Доля выпускников муниципальных общеобразовательных организаций, не сдавших единый государственный экзамен, в общей численности выпускников муниципальных общеобразовательных организаций</t>
  </si>
  <si>
    <t>Доля детей-сирот, детей, оставшихся без попечения родителей, и лиц из числа детей-сирот и детей, оставшихся без попечения родителей, обучающихся в муниципальных образовательных организациях, которым обеспечен бесплатный проезд на городском, пригородном, в сельской местности на внутрирайонном транспорте (кроме такси), а также бесплатного проезда один раз в год к месту жительства и обратно к месту учебы</t>
  </si>
  <si>
    <t>Доля общеобразовательных организаций, функционирующих в рамках национальной образовательной инициативы "Наша новая школа", в общем количестве общеобразовательных организаций</t>
  </si>
  <si>
    <t>Доля детей по категориям: место жительства, социальный и имущественный статус, состояние здоровья, - охваченных моделями и программами социализации, в общем количестве детей по указанным категориям в городском округе Первоуральск</t>
  </si>
  <si>
    <t>Доля детей, охваченных образовательными программами дополнительного образования детей, в общей численности детей и молодежи в возрасте 5 - 18 лет</t>
  </si>
  <si>
    <t>Соотношение заработной платы педагогических работников муниципальных  организаций дополнительного образования детей к средней заработной плате учителей в Свердловской области</t>
  </si>
  <si>
    <t>Удельный вес детей и подростков, систематически занимающихся в организациях дополнительного образования спортивной направленности</t>
  </si>
  <si>
    <t>Доля детей и подростков, получивших услуги по организации отдыха и оздоровления в санаторно-курортных учреждениях, загородных детских лагерях, от общей численности детей школьного возраста</t>
  </si>
  <si>
    <t>Доля граждан, участвующих в мероприятиях по патриотическому воспитанию</t>
  </si>
  <si>
    <t>Доля молодых граждан от 14 до 30 лет, принявших участие в мероприятиях, направленных на гармонизацию межэтнических и межконфессиональных отношений, профилактику экстремизма, укрепление толерантности  на территории городского округа Первоуральск</t>
  </si>
  <si>
    <t>Доля зданий муниципальных образовательных организаций, требующих капитального ремонта, приведения в соответствие с требованиями пожарной безопасности и санитарного законодательства</t>
  </si>
  <si>
    <t>Доля обучающихся (воспитанников), обеспеченных услугой подвоза в муниципальные общеобразовательные организации (от общего количества обучающихся (воспитанников), нуждающихся в услуге подвоза в муниципальные общеобразовательные организации)</t>
  </si>
  <si>
    <t>Доля общеобразовательных организаций, в которых обеспечены возможности для беспрепятственного доступа обучающихся с ограниченными возможностями здоровья к объектам инфраструктуры образовательной организации, в общем количестве общеобразовательных организаций</t>
  </si>
  <si>
    <t xml:space="preserve">Количество общеобразовательных организаций, расположенных в сельской местности, в которых отремонтированы спортивные залы
</t>
  </si>
  <si>
    <t xml:space="preserve">Увеличение количества школьных спортивных клубов, созданных в общеобразовательных организациях, расположенных в сельской местности, для занятия физической культурой и спортом
</t>
  </si>
  <si>
    <t xml:space="preserve">Увеличение доли обучающихся, занимающихся физической культурой и спортом во внеурочное время, по уровням общего образования
</t>
  </si>
  <si>
    <t>Организация проведения массовых молодежных мероприятий в сфере образования</t>
  </si>
  <si>
    <t>Количество проведенных рейдов по профилактике безнадзорности</t>
  </si>
  <si>
    <t>Количество обучающихся, состоящих на внутришкольном учете</t>
  </si>
  <si>
    <t xml:space="preserve"> Доля аттестованных педагогических работников муниципальных образовательных организаций городского округа Первоуральск от числа педагогических работников муниципальных образовательных организаций городского округа Первоуральск, подлежащих аттестации</t>
  </si>
  <si>
    <t>Доля обслуживаемых учреждений, с целью осуществления хозяйственно-эксплуатационного обеспечения</t>
  </si>
  <si>
    <t>Количество муниципальных общеобразовательных организаций городского округа Первоуральск, в которых открыты (модернизированы) кабинеты естественно-научного цикла</t>
  </si>
  <si>
    <t>Количество дошкольных образовательных организаций, внедривших технологический компонент образовательных программ</t>
  </si>
  <si>
    <t>2.1.1.</t>
  </si>
  <si>
    <t>2.1.</t>
  </si>
  <si>
    <t>2.1.2.</t>
  </si>
  <si>
    <r>
      <t>Задача 1.</t>
    </r>
    <r>
      <rPr>
        <sz val="9"/>
        <rFont val="Times New Roman"/>
        <family val="1"/>
        <charset val="204"/>
      </rPr>
      <t xml:space="preserve"> "Обеспечение государственных гарантий прав граждан на получение общедоступного и бесплатного общего образования в муниципальных общеобразовательных организациях"</t>
    </r>
  </si>
  <si>
    <t>2.1.3.</t>
  </si>
  <si>
    <t>2.1.5.</t>
  </si>
  <si>
    <r>
      <t>Задача 2.</t>
    </r>
    <r>
      <rPr>
        <sz val="9"/>
        <rFont val="Times New Roman"/>
        <family val="1"/>
        <charset val="204"/>
      </rPr>
      <t xml:space="preserve"> "Обеспечение проведения государственной итоговой аттестации по образовательным программам основного общего и среднего общего образования, единого государственного экзамена на территории городского округа Первоуральск</t>
    </r>
  </si>
  <si>
    <r>
      <t>Задача 3.</t>
    </r>
    <r>
      <rPr>
        <sz val="9"/>
        <rFont val="Times New Roman"/>
        <family val="1"/>
        <charset val="204"/>
      </rPr>
      <t xml:space="preserve"> "Осуществление мероприятий по организации питания в муниципальных общеобразовательных организациях"</t>
    </r>
  </si>
  <si>
    <r>
      <t>Задача 4.</t>
    </r>
    <r>
      <rPr>
        <sz val="9"/>
        <rFont val="Times New Roman"/>
        <family val="1"/>
        <charset val="204"/>
      </rPr>
      <t xml:space="preserve"> "Обеспечение бесплатного проезда детей-сирот, детей,оставшихся без попечения родителей, и лиц из числа детей-сирот и детей, оставшихся без попечения родителей, обучающихся в муниципальных образовательных организациях на городском, пригородном, в сельской местности на внутрирайонном транспорте (кроме такси), а также бесплатного проезда  один раз в год к месту жительства  и обратно к месту учебы"</t>
    </r>
  </si>
  <si>
    <r>
      <rPr>
        <b/>
        <sz val="9"/>
        <rFont val="Times New Roman"/>
        <family val="1"/>
        <charset val="204"/>
      </rPr>
      <t xml:space="preserve">Задача 7. </t>
    </r>
    <r>
      <rPr>
        <sz val="9"/>
        <rFont val="Times New Roman"/>
        <family val="1"/>
        <charset val="204"/>
      </rPr>
      <t xml:space="preserve">Обеспечение односменного режима обучения в 1 - 11 (12) классах общеобразовательных организаций. </t>
    </r>
  </si>
  <si>
    <r>
      <t xml:space="preserve">Задача 1. </t>
    </r>
    <r>
      <rPr>
        <sz val="9"/>
        <rFont val="Times New Roman"/>
        <family val="1"/>
        <charset val="204"/>
      </rPr>
      <t>"Развитие системы дополнительного образования детей"</t>
    </r>
  </si>
  <si>
    <r>
      <t>Задача 1.</t>
    </r>
    <r>
      <rPr>
        <sz val="9"/>
        <rFont val="Times New Roman"/>
        <family val="1"/>
        <charset val="204"/>
      </rPr>
      <t xml:space="preserve"> Создание условий развития детско-юношеского спорта, подготовки спортивного резерва сборных команд</t>
    </r>
  </si>
  <si>
    <r>
      <t>Задача 2.</t>
    </r>
    <r>
      <rPr>
        <sz val="9"/>
        <rFont val="Times New Roman"/>
        <family val="1"/>
        <charset val="204"/>
      </rPr>
      <t xml:space="preserve"> "Совершенствование форм организации отдыха и оздоровления детей"</t>
    </r>
  </si>
  <si>
    <r>
      <t>Задача 1.</t>
    </r>
    <r>
      <rPr>
        <sz val="9"/>
        <rFont val="Times New Roman"/>
        <family val="1"/>
        <charset val="204"/>
      </rPr>
      <t xml:space="preserve"> "Модернизация содержания и форм патриотического воспитания как условие вовлечения широких масс граждан в городском округе Первоуральск в мероприятия историко-патриотической, героико-патриотической, военно-патриотической направленности"</t>
    </r>
  </si>
  <si>
    <r>
      <t>Задача 1.</t>
    </r>
    <r>
      <rPr>
        <sz val="9"/>
        <rFont val="Times New Roman"/>
        <family val="1"/>
        <charset val="204"/>
      </rPr>
      <t xml:space="preserve"> "Обеспечение соответствия состояния зданий и помещений муниципальных образовательных организаций требованиям пожарной безопасности и санитарного законодательства и материально-техническое обеспечение используемого парка автобусов для подвоза обучающихся (воспитанников) в муниципальные общеобразовательные организации"</t>
    </r>
  </si>
  <si>
    <r>
      <t xml:space="preserve">Задача 2. </t>
    </r>
    <r>
      <rPr>
        <sz val="9"/>
        <rFont val="Times New Roman"/>
        <family val="1"/>
        <charset val="204"/>
      </rPr>
      <t>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  </r>
  </si>
  <si>
    <r>
      <t xml:space="preserve">Задача 3. </t>
    </r>
    <r>
      <rPr>
        <sz val="9"/>
        <rFont val="Times New Roman"/>
        <family val="1"/>
        <charset val="204"/>
      </rPr>
      <t>"Выполнение мероприятий по созданию в общеобразовательных организациях, расположенных в сельской местности, условий для занятий физической культурой и спортом "</t>
    </r>
  </si>
  <si>
    <r>
      <t>Задача 1. "</t>
    </r>
    <r>
      <rPr>
        <sz val="9"/>
        <rFont val="Times New Roman"/>
        <family val="1"/>
        <charset val="204"/>
      </rPr>
      <t>Вовлечение молодежи и детей в общественную деятельность, выявление и поддержка талантливой молодежи"</t>
    </r>
  </si>
  <si>
    <r>
      <t>Задача 2.</t>
    </r>
    <r>
      <rPr>
        <sz val="9"/>
        <rFont val="Times New Roman"/>
        <family val="1"/>
        <charset val="204"/>
      </rPr>
      <t xml:space="preserve"> "Повышение общественной значимости семьи, профилактика социального сиротства, правонарушений"</t>
    </r>
  </si>
  <si>
    <r>
      <t>Задача 3.</t>
    </r>
    <r>
      <rPr>
        <sz val="9"/>
        <rFont val="Times New Roman"/>
        <family val="1"/>
        <charset val="204"/>
      </rPr>
      <t xml:space="preserve"> "Обеспечение эффективности управления  в сфере образования"</t>
    </r>
  </si>
  <si>
    <r>
      <rPr>
        <b/>
        <sz val="9"/>
        <rFont val="Times New Roman"/>
        <family val="1"/>
        <charset val="204"/>
      </rPr>
      <t xml:space="preserve">Задача 1. </t>
    </r>
    <r>
      <rPr>
        <sz val="9"/>
        <rFont val="Times New Roman"/>
        <family val="1"/>
        <charset val="204"/>
      </rPr>
      <t>Модернизация материально-технической, учебно-методической базы муниципальных образовательных организаций городского округа Первоуральск, осуществляющих реализацию программ естественно-научного цикла и профориентационной работы</t>
    </r>
  </si>
  <si>
    <r>
      <rPr>
        <b/>
        <sz val="9"/>
        <rFont val="Times New Roman"/>
        <family val="1"/>
        <charset val="204"/>
      </rPr>
      <t xml:space="preserve">Задача 2. </t>
    </r>
    <r>
      <rPr>
        <sz val="9"/>
        <rFont val="Times New Roman"/>
        <family val="1"/>
        <charset val="204"/>
      </rPr>
      <t>Формирование у обучающихся осознанного стремления к получению образования по инженерным специальностям и рабочим профессиям технического профиля</t>
    </r>
  </si>
  <si>
    <t>2.2.</t>
  </si>
  <si>
    <t>2.2.1.</t>
  </si>
  <si>
    <t>2.7.2.</t>
  </si>
  <si>
    <t>3.1.</t>
  </si>
  <si>
    <t>3.1.1.</t>
  </si>
  <si>
    <t>3.1.2.</t>
  </si>
  <si>
    <t>4.1.</t>
  </si>
  <si>
    <t>4.1.1.</t>
  </si>
  <si>
    <t>4.2.</t>
  </si>
  <si>
    <t>4.2.1.</t>
  </si>
  <si>
    <t>5.1.</t>
  </si>
  <si>
    <t>5.1.1.</t>
  </si>
  <si>
    <t>5.1.2.</t>
  </si>
  <si>
    <t>6.1.</t>
  </si>
  <si>
    <t>6.1.1.</t>
  </si>
  <si>
    <t>6.1.2.</t>
  </si>
  <si>
    <t>6.2.</t>
  </si>
  <si>
    <t>6.2.1.</t>
  </si>
  <si>
    <t>6.3.</t>
  </si>
  <si>
    <t>6.3.1.</t>
  </si>
  <si>
    <t>6.3.2.</t>
  </si>
  <si>
    <t>6.3.3.</t>
  </si>
  <si>
    <t>7.1.</t>
  </si>
  <si>
    <t>7.1.1.</t>
  </si>
  <si>
    <t>7.2.</t>
  </si>
  <si>
    <t>7.2.1.</t>
  </si>
  <si>
    <t>7.2.2.</t>
  </si>
  <si>
    <t>7.3.</t>
  </si>
  <si>
    <t>7.3.1.</t>
  </si>
  <si>
    <t>7.3.2.</t>
  </si>
  <si>
    <t>7.3.3.</t>
  </si>
  <si>
    <t>7.3.4.</t>
  </si>
  <si>
    <t>8.1.</t>
  </si>
  <si>
    <t>8.1.1.</t>
  </si>
  <si>
    <t>8.2.</t>
  </si>
  <si>
    <t>8.2.1.</t>
  </si>
  <si>
    <t>8.2.2.</t>
  </si>
  <si>
    <t>8.2.3.</t>
  </si>
  <si>
    <t>8.2.4.</t>
  </si>
  <si>
    <t>Объем расходов на выполнение мероприятий за счет всех источников, тыс. рублей</t>
  </si>
  <si>
    <t>Количество обслуживаемых дошкольных образовательных организаций, с целью ведения централизованного бухгалтерского учета</t>
  </si>
  <si>
    <t>6.1.3.</t>
  </si>
  <si>
    <t xml:space="preserve">Количество спортивных площадок в муниципальных общеобразовательных организациях городского округа Первоуральск, оборудованных в рамках реализации государственной программы Свердловской области "Развитие системы образования в Свердловской области до 2020 года"
</t>
  </si>
  <si>
    <r>
      <t>Задача 4.</t>
    </r>
    <r>
      <rPr>
        <sz val="9"/>
        <rFont val="Times New Roman"/>
        <family val="1"/>
        <charset val="204"/>
      </rPr>
      <t xml:space="preserve"> "Обеспечение соответствия состояния территорий муниципальных образовательных организаций современным требованиям"</t>
    </r>
  </si>
  <si>
    <t>6.4.</t>
  </si>
  <si>
    <t>6.4.1.</t>
  </si>
  <si>
    <t>Подпрограмма 6 "Обеспечение реализации муниципальной программы "Развитие системы образования в городском округе Первоуральск на 2017 - 2024 годы"</t>
  </si>
  <si>
    <t>Раздел II. ЦЕЛИ И ЗАДАЧИ, ЦЕЛЕВЫЕ ПОКАЗАТЕЛИ  МУНИЦИПАЛЬНОЙ ПРОГРАММЫ "РАЗВИТИЕ СИСТЕМЫ ОБРАЗОВАНИЯ В ГОРОДСКОМ ОКРУГЕ ПЕРВОУРАЛЬСК НА 2017 - 2024 ГОДЫ"</t>
  </si>
  <si>
    <r>
      <t xml:space="preserve">Задача 5. </t>
    </r>
    <r>
      <rPr>
        <sz val="9"/>
        <rFont val="Times New Roman"/>
        <family val="1"/>
        <charset val="204"/>
      </rPr>
      <t xml:space="preserve">"Обеспечение соответствия помещений образовательных организаций требованиям безопасности" </t>
    </r>
  </si>
  <si>
    <t>6.5.</t>
  </si>
  <si>
    <t>6.5.1.</t>
  </si>
  <si>
    <t>Количество исполненных предписаний контрольных (надзорных) органов</t>
  </si>
  <si>
    <t>Количество построенных, реконструируемых, модернизируемых сооружений и (или) объектов движимого имущества, находящихся на территориях образовательных организаций за текущий год</t>
  </si>
  <si>
    <t>6.5.2.</t>
  </si>
  <si>
    <t>6.5.3.</t>
  </si>
  <si>
    <t>Количество муниципальных образовательных организаций, установивших фильтры очистки воды за текущий год</t>
  </si>
  <si>
    <t>Отчеты образовательных организаци</t>
  </si>
  <si>
    <t>Количество образовательных организаций, обеспеченных физической охраной за счет средств местного бюджета</t>
  </si>
  <si>
    <t>Доля целевых показателей муниципальной программы "Развитие системы образования в городском округе Первоуральск на 2017 - 2024 годы", значения которых достигли или превысили запланированные</t>
  </si>
  <si>
    <t>Количество учреждений, в зданиях которых произведен полный или частичный капитальный ремонт в отчетный период</t>
  </si>
  <si>
    <t>4.3.</t>
  </si>
  <si>
    <r>
      <t xml:space="preserve">Задача 3. </t>
    </r>
    <r>
      <rPr>
        <sz val="9"/>
        <rFont val="Times New Roman"/>
        <family val="1"/>
        <charset val="204"/>
      </rPr>
      <t>Обеспечение трудовой занятости  несовершеннолетних граждан в каникулярное время</t>
    </r>
  </si>
  <si>
    <t>4.3.1.</t>
  </si>
  <si>
    <r>
      <rPr>
        <sz val="9"/>
        <rFont val="Times New Roman"/>
        <family val="1"/>
        <charset val="204"/>
      </rPr>
      <t>количество несовершеннолетних граждан трудоустроенных в каникулярное время;</t>
    </r>
    <r>
      <rPr>
        <b/>
        <sz val="9"/>
        <rFont val="Times New Roman"/>
        <family val="1"/>
        <charset val="204"/>
      </rPr>
      <t xml:space="preserve">
</t>
    </r>
  </si>
  <si>
    <t>Положение об Управлении образования городского округа Первоуралськ, утвержденное решением Первоуральской городской Думы от 28.07.2016 года № 486</t>
  </si>
  <si>
    <t>8.20.5</t>
  </si>
  <si>
    <t>6.5.4.</t>
  </si>
  <si>
    <t>1.1.3.</t>
  </si>
  <si>
    <t>Охват детей дошкольными образовательными организациями (отношение численности детей в возрасте от 2 месяцев до 3 лет, посещающих дошкольные образовательные организации, к общей численности детей в возрасте от 2 месяцев до 3 лет)</t>
  </si>
  <si>
    <t>Доступность дошкольного образования (отношение численности детей в возрасе от 2 месяцев до 3 лет, получающих дошкольное образование в текущем году, к сумме численности детей в возрасте от 2 месяцев до 3 лет, получающих дошкольное образование в текущем году,  и численности детей в возрасте от 2 месяцев до 3 лет, находящихся в очереди на получение в текущем году дошкольного образования)</t>
  </si>
  <si>
    <t>Постановление Правительства Российской Федерации от 26.12.2017 N 1642</t>
  </si>
  <si>
    <t xml:space="preserve">Постановление Правительства Российской Федерации от  26.12.2017 N 1642
</t>
  </si>
  <si>
    <t>Доля детей в возрасте от одного года до шести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в возрасте от одного года до шести лет</t>
  </si>
  <si>
    <t>1.1.4.</t>
  </si>
  <si>
    <t>Доля обучающихся льготных категорий, указанных в статьях 22 и 33-1 Закона Свердловской области от 15 июля 2013 года № 78-ОЗ "Об образовании в Свердловской области", обеспеченных организованным бесплатным питанием, от общего количества обучающихся льготных категорий</t>
  </si>
  <si>
    <t>2.3.2.</t>
  </si>
  <si>
    <t>Доля обучающихся льготных категорий, указанных в статье 22  Закона Свердловской области от 15 июля 2013 года № 78-ОЗ "Об образовании в Свердловской области", обеспеченных организованным бесплатным питанием, от общего количества обучающихся льготных категорий</t>
  </si>
  <si>
    <t>2.4.2.</t>
  </si>
  <si>
    <t>Доля детей-сирот,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организациях, которым обеспечен бесплатный проезд на городском, пригородном, в сельской местности на внутрирайонном транспорте (кроме такси), а также бесплатный проезд один раз в год к месту жительства и обратно к месту учебы</t>
  </si>
  <si>
    <t xml:space="preserve">Доля муниципальных образовательных организаций, улучшивших учебно-материальные условия организации патриотического воспитания </t>
  </si>
  <si>
    <t>п. 75 919-ПП</t>
  </si>
  <si>
    <t>Количество модернизированных кабинетов естественно-научного цикла</t>
  </si>
  <si>
    <t>Доля учащихся, осваивающих дополнительные образовательные программы технической и естественно-научной направленности</t>
  </si>
  <si>
    <t xml:space="preserve">Количество дошкольных образовательных организаций, обеспечивающих формирование у детей дошкольного возраста компетенций конструирования, моделирования, программирования, изучения основ робототехники и проектной деятельности </t>
  </si>
  <si>
    <t>Отчеты образовательных организаций</t>
  </si>
  <si>
    <t>Обеспеченность местами в ДОУ детей в возрасте от 3 до 7 лет (отношение численности детей в возрасте от 3 до 7 лет, получающих дошкольное образование в текущем году, к сумме численности детей в возрасте от 3 до 7 лет, получающих дошкольное образование в текущем году, и численности детей в возрасте от 3 до 7 лет, находящихся в очереди на получение в текущем году дошкольного образования)</t>
  </si>
  <si>
    <t>Постановление Администрации городского округа Первоуральск от 05 июня 2013 года № 1720 "Об утверждении Плана мероприятий ("Дорожной карты") "Изменения в отраслях социальной сферы, направленные на повышение эффективности образования" в городском округе Первоуральск на 2014 - 2018 годы.  В соответствии с письмом Министерства Финансов Российской Федерации от 30.09.2014 года №09-05-05/48843 "О методическх рекомендациях по составлению и исполнению бюджетов субъектов Российской Федерации и местных бюджетов на основе государственных муниципальных программ"</t>
  </si>
  <si>
    <t xml:space="preserve">Федеральный закон от 29 декабря 2012 года N 273-ФЗ "Об образовании в Российской Федерации", санитарно-эпидемиологические правила и нормативы. Отчеты общеобразовательных организаций, осуществляющих подвоз обучающихся
</t>
  </si>
  <si>
    <t>6.</t>
  </si>
  <si>
    <t>7.</t>
  </si>
  <si>
    <t>8.</t>
  </si>
  <si>
    <t>5.</t>
  </si>
  <si>
    <t>5.1.3.</t>
  </si>
  <si>
    <t>3.</t>
  </si>
  <si>
    <t>2.1.4.</t>
  </si>
  <si>
    <r>
      <t>Задача 5.</t>
    </r>
    <r>
      <rPr>
        <sz val="9"/>
        <rFont val="Times New Roman"/>
        <family val="1"/>
        <charset val="204"/>
      </rPr>
      <t xml:space="preserve"> "Обеспечение функционирования общеобразовательных организаций в рамках национальной образовательной инициативы "Наша новая школа"</t>
    </r>
  </si>
  <si>
    <r>
      <t>Задача 6.</t>
    </r>
    <r>
      <rPr>
        <sz val="9"/>
        <rFont val="Times New Roman"/>
        <family val="1"/>
        <charset val="204"/>
      </rPr>
      <t xml:space="preserve"> "Распространение современных моделей успешной социализации детей"</t>
    </r>
  </si>
  <si>
    <t>1.1.5</t>
  </si>
  <si>
    <t>отчетный год</t>
  </si>
  <si>
    <t>текущий год</t>
  </si>
  <si>
    <t>Значение целевого показателя</t>
  </si>
  <si>
    <t>Источник значений показателей, методика расчета данного показателя</t>
  </si>
  <si>
    <t>8.2.5.</t>
  </si>
  <si>
    <t>Количество муниципальных общеобразовательных организаций оснащенных современным учебным оборудованием</t>
  </si>
  <si>
    <t>8.2.6.</t>
  </si>
  <si>
    <t>Количество введенных базовых площадок дополнительного образования детей для реализации программ по робототехнике и инновационному техническому творчеству</t>
  </si>
  <si>
    <t>6.1.4.</t>
  </si>
  <si>
    <t>Количество обучающихся общеобразовательных организаций, которым предоставлена возможность использования оборудованной спортивной площадки для сдачи нормативов 
ВФСК "Готов к труду и обороне!"</t>
  </si>
  <si>
    <t>2.7.3.</t>
  </si>
  <si>
    <t xml:space="preserve">ПЕРЕЧЕНЬ
ОБЪЕКТОВ КАПИТАЛЬНОГО СТРОИТЕЛЬСТВА (РЕКОНСТРУКЦИИ)
ДЛЯ БЮДЖЕТНЫХ ИНВЕСТИЦИЙ
МУНИЦИПАЛЬНОЙ ПРОГРАММЫ ГОРОДСКОГО ОКУРУГА ПЕРВОУРАЛЬСК «РАЗИВИТИЕ СИСТЕМЫ ОБРАЗОВАНИЯ ГОРОДСКОГО ОКРУГА ПЕРВОУРАЛЬСК НА 2017-2024 ГОДЫ»
</t>
  </si>
  <si>
    <t>№ строки</t>
  </si>
  <si>
    <t>Наименование объекта капитального строительства (реконструкции)/ Источники расходов на финансирование объекта капитального строительства (реконструкции)</t>
  </si>
  <si>
    <t>Адрес объекта капитального строительства (реконструкции)</t>
  </si>
  <si>
    <t>Форма собственности</t>
  </si>
  <si>
    <t>Сметная стоимость, тыс. рублей</t>
  </si>
  <si>
    <t>Сроки строительства (реконструкции) (проектно-сметных работ, экспертизы проектно-сметной документации)</t>
  </si>
  <si>
    <t>Объемы финансирования, тыс. рублей</t>
  </si>
  <si>
    <t>В текущих ценах (на момент составления проектно-сметной документации)</t>
  </si>
  <si>
    <t>В ценах соответствующих лет реализации проекта</t>
  </si>
  <si>
    <t>начало</t>
  </si>
  <si>
    <t>Ввод (завершение)</t>
  </si>
  <si>
    <t>Всего</t>
  </si>
  <si>
    <t xml:space="preserve">Строительство средней общеобразовательной школы на 1275 мест в г. Первоуральске Свердловской области </t>
  </si>
  <si>
    <t>Свердловская обл., г. Первоуральск, ул. Вайнера 89А</t>
  </si>
  <si>
    <t>муниципальная</t>
  </si>
  <si>
    <t xml:space="preserve"> Сроки строительства 2019-2021</t>
  </si>
  <si>
    <t>Всего по объекту, в том числе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</si>
  <si>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</si>
  <si>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</si>
  <si>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</si>
  <si>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</si>
  <si>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Справочно: - участие в государственных программах на условиях софинансирования</t>
  </si>
  <si>
    <t xml:space="preserve"> участие в государственно-частном партнерстве</t>
  </si>
  <si>
    <t xml:space="preserve">Подготовка проектно-сметной документации и получение заключения экспертизы на строительство образовательной организации на 500 мест в пос.Билимбай г.Первоуральск </t>
  </si>
  <si>
    <t>Свердловская обл., г. Первоуральск, пос.Билимбай, ул.Бахчиванджи, 2</t>
  </si>
  <si>
    <t xml:space="preserve">Сроки проведения проектно-сметных работ 2018-2019 год </t>
  </si>
  <si>
    <t>- участие в государственно-частном партнерстве</t>
  </si>
  <si>
    <t xml:space="preserve">Строительство образовательной организации на 500 мест в пос.Билимбай г.Первоуральск </t>
  </si>
  <si>
    <t>Сроки строительства 2019-2020</t>
  </si>
  <si>
    <t xml:space="preserve">Подготовка проектно-сметной документации и получение заключения экспертизы на строительство детского сада на 350 мест в п.Билимбай, г.Первоуральск </t>
  </si>
  <si>
    <t>Свердловская обл., г. Первоуральск, п.Билимбай</t>
  </si>
  <si>
    <t xml:space="preserve">Подготовка проектно-сметной документации и получение заключения экспертизы на строительство начальной школы - детский сад на 400 мест в с.Новоалексеевское г.Первоуральск </t>
  </si>
  <si>
    <t>Свердловская обл., г. Первоуральск, с.Новоалексеевское</t>
  </si>
  <si>
    <t>4.4.</t>
  </si>
  <si>
    <r>
      <rPr>
        <b/>
        <sz val="9"/>
        <rFont val="Times New Roman"/>
        <family val="1"/>
        <charset val="204"/>
      </rPr>
      <t>Задача 4.</t>
    </r>
    <r>
      <rPr>
        <sz val="9"/>
        <rFont val="Times New Roman"/>
        <family val="1"/>
        <charset val="204"/>
      </rPr>
      <t xml:space="preserve"> Организация отдыха детей в учебное время</t>
    </r>
  </si>
  <si>
    <t>4.4.1</t>
  </si>
  <si>
    <t>Доля детей и подростков, получивших услуги по организации отдыха в учебное время</t>
  </si>
  <si>
    <t xml:space="preserve">СОГЛАШЕНИЕ 
между Министерством общего и профессионального образования 
Свердловской области и Городским округом Первоуральск
о предоставлении субвенции из областного бюджета местному бюджету на осуществление переданных органу местного самоуправления муниципального образования, расположенного на территории Свердловской области,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
</t>
  </si>
  <si>
    <t>6.6.</t>
  </si>
  <si>
    <r>
      <rPr>
        <b/>
        <sz val="10"/>
        <rFont val="Times New Roman"/>
        <family val="1"/>
        <charset val="204"/>
      </rPr>
      <t>Задача 6.</t>
    </r>
    <r>
      <rPr>
        <sz val="10"/>
        <rFont val="Times New Roman"/>
        <family val="1"/>
        <charset val="204"/>
      </rPr>
      <t xml:space="preserve"> Создание эффективной системы обеспечения антитеррористической безопасности муниципальных учреждений</t>
    </r>
  </si>
  <si>
    <t>количество учреждений, обеспеченных физической охраной</t>
  </si>
  <si>
    <t>6.6.1</t>
  </si>
  <si>
    <t xml:space="preserve">количество муниципальных учреждений, оборудованных системой видеонаблюдения, </t>
  </si>
  <si>
    <t>6.6.2</t>
  </si>
  <si>
    <t>6.6.3</t>
  </si>
  <si>
    <t>строительство ограждений по периметру территорий</t>
  </si>
  <si>
    <t>6.6.4</t>
  </si>
  <si>
    <t>количество учреждений, обеспеченных услугой экстренного вызова наряда Росгвардии</t>
  </si>
  <si>
    <t>6.7.</t>
  </si>
  <si>
    <t xml:space="preserve">Цель 6. "Материально-техническое обеспечение системы образования в городском округе Первоуральск в соответствии с требованиями федеральных  государственных образовательных стандартов" и обеспечение необходимых мер и условий антитеррористической защищенности муниципальных учреждений в целях уменьшения человеческих жертв и материальных потерь;
совершенствование антитеррористической безопасности муниципальных учреждений образования; Цель мероприятия по обновлению материально-технической базы для формирования у обучающихся современных технологических и гуманитарных навыков </t>
  </si>
  <si>
    <r>
      <rPr>
        <b/>
        <sz val="10"/>
        <rFont val="Times New Roman"/>
        <family val="1"/>
        <charset val="204"/>
      </rPr>
      <t>Задача 7.</t>
    </r>
    <r>
      <rPr>
        <sz val="10"/>
        <rFont val="Times New Roman"/>
        <family val="1"/>
        <charset val="204"/>
      </rPr>
      <t xml:space="preserve">  Внедрение на уровнях  основного общего и среднего общего образования новых методов обучения и воспитания, образовательных технологий, обеспечивающих освоение обучающимися базовых навыков и умений, повышение их мотивации к обучению и вовлечённости в образовательный процесс, а также обновление содержания и совершенствования методов обучения предметной области "Технология"," ОБЖ " и " Информатика"</t>
    </r>
  </si>
  <si>
    <t>6.7.1</t>
  </si>
  <si>
    <t>6.7.2.</t>
  </si>
  <si>
    <t>6.7.3.</t>
  </si>
  <si>
    <t>Численность детей, обучающихся по предметной области "Технология" на базе Центра</t>
  </si>
  <si>
    <t>Численность детей, обучающихся по предметной области "ОБЖ" на базе Центра</t>
  </si>
  <si>
    <t xml:space="preserve">Численность детей, обучающихся по предметной области "Информатика" на базе Центра </t>
  </si>
  <si>
    <t>местный бюджет:</t>
  </si>
  <si>
    <t>Мероприятие 1.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организациях - всего, из них</t>
  </si>
  <si>
    <t>Мероприятие 1. Организация предоставления дополнительного образования детей в муниципальных организациях дополнительного образования - всего, из них</t>
  </si>
  <si>
    <t>Мероприятие 2.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- всего, из них</t>
  </si>
  <si>
    <t xml:space="preserve">Мероприятие 1. Обеспечение получения общего образования и создание условий для содержания детей в муниципальных общеобразовательных
организациях, всего, из них:
</t>
  </si>
  <si>
    <t>Мероприятие 6.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</si>
  <si>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Мероприятие 7. Ежемесячное денежное вознаграждение за классное руководство педагогическим работникам общеобразовательных организаций - всего, из них</t>
  </si>
  <si>
    <t xml:space="preserve"> Мероприятие 3. Организация отдыха детей в учебное время </t>
  </si>
  <si>
    <t xml:space="preserve"> Мероприятие 4. 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</si>
  <si>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Подпрограмма 4 "Укрепление и развитие материально-технической базы образовательных организаций городского округа Первоуральск"</t>
  </si>
  <si>
    <t>Мероприятие 1. Организация и проведение муниципальных массовых молодежных мероприятий - всего, из них</t>
  </si>
  <si>
    <t>Мероприятие 2. Организация деятельности учреждений, оказывающих услуги в сфере образования - всего, из них</t>
  </si>
  <si>
    <t>Ответственный исполнитель мероприятия</t>
  </si>
  <si>
    <t xml:space="preserve">Раздел 3. ПЛАН МЕРОПРИЯТИЙ ПО ВЫПОЛНЕНИЮ МУНИЦИПАЛЬНОЙ ПРОГРАММЫ 
"РАЗВИТИЕ СИСТЕМЫ ОБРАЗОВАНИЯ В ГОРОДСКОМ ОКРУГЕ ПЕРВОУРАЛЬСК  НА 2024-2030 ГОДЫ"
</t>
  </si>
  <si>
    <t>Мероприятие 2.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- всего, из них</t>
  </si>
  <si>
    <t>областной бюджет, в том числе:</t>
  </si>
  <si>
    <t xml:space="preserve"> 2.2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 </t>
  </si>
  <si>
    <t>Мероприятие 3. Осуществление мероприятий по обеспечению питанием обучающихся в муниципальных общеобразовательных организациях- всего, из них</t>
  </si>
  <si>
    <t>Мероприятие 4. Осуществление мероприятий по организации бесплатного горячего питания обучающихся, получающих начальное общее образование в государственных образовательных организациях Свердловской области и муниципальных общеобразовательных организациях - всего, из них</t>
  </si>
  <si>
    <t>Подпрограмма 3"Развитие системы дополнительного образования, отдыха и оздоровления детей, молодежной политики и патриотического воспитания граждан  в городском округе Первоуральск"</t>
  </si>
  <si>
    <t>организации дополнительного образования, общеобразовательные организации</t>
  </si>
  <si>
    <t>Мероприятие 2. Организация отдыха детей и подростков (в том числе трудоустройство несовершеннолетних детей) в  каникулярное время - всего, из них</t>
  </si>
  <si>
    <t>Подпрограмма 5 "Обеспечение реализации  муниципальной программы "Развитие системы образования в городском округе  Первоуральск  на 2024 - 2030 годы"</t>
  </si>
  <si>
    <t>ВСЕГО ПО ПОДПРОГРАММЕ 5, В ТОМ ЧИСЛЕ</t>
  </si>
  <si>
    <t>Мероприятие 7. Организация военно-патриотического воспитания 
и допризывной подготовки молодых граждан 
- всего, из них</t>
  </si>
  <si>
    <t xml:space="preserve"> Мероприятие 5. Обеспечение функционирования модели персонифицированного финансирования дополнительного образования детей</t>
  </si>
  <si>
    <t>Мероприятие 1. Строительство зданий (пристроев к зданиям) образовательных организаций, в том числе приобретение, разработка, привязка, экспертиза проектно-сметной документации (документации повторного применения)</t>
  </si>
  <si>
    <t>Мероприятие 2. Создание условий для получения детьми-инвалидами качественного образования - всего, из них</t>
  </si>
  <si>
    <t>Мероприятие 3. Создание в общеобразовательных организациях, расположенных в сельской местности, условий для занятий физической культурой и спортом - всего, из них</t>
  </si>
  <si>
    <t>Мероприятие 4. Обеспечение мероприятий по оборудованию спортивных площадок в муниципальных общеобразовательных организациях - всего, из них</t>
  </si>
  <si>
    <t>Мероприятие 6 .Мероприятия  по антитеррористической защищенности муниципальных образовательных организаций городского округа Первоуральск</t>
  </si>
  <si>
    <t>Мероприятие 7. Реализация мероприятий по модернизации школьных систем образования</t>
  </si>
  <si>
    <t>Мероприятие 8.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  - всего, из них</t>
  </si>
  <si>
    <t xml:space="preserve">Мероприятие 10.  Развитие сети муниципальных учреждений по работе с молодежью
</t>
  </si>
  <si>
    <t>12</t>
  </si>
  <si>
    <t xml:space="preserve">2.1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оптлату труда работников дошкольных образовательных организаций </t>
  </si>
  <si>
    <t xml:space="preserve">2.1.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организаций, за счет субвенций из областного бюджета </t>
  </si>
  <si>
    <t>2.2.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игрушек, за счет субвенции из областного бюджета</t>
  </si>
  <si>
    <t>Мероприятие 5. Капитальный ремонт, ремонт  зданий и помещений муниципальных образовательных организаций городского округа Первоуральск. Укрепление материально-технической базы.</t>
  </si>
  <si>
    <t xml:space="preserve">Мероприятие 6 .Организация дополнительных образовательных программ спортивной подготовки,  дополнительных общеразвивающих программ в сфере физической культуры и спорта </t>
  </si>
  <si>
    <t>Мероприятие 5. Создание в муниципальных общеобразовательных организациях условий для организации горячего питания обучающихся- всего, из них</t>
  </si>
  <si>
    <t xml:space="preserve">Мероприятие 9.   Создание и обеспечение деятельности молодежных коворкинг-центров
</t>
  </si>
  <si>
    <t xml:space="preserve">Мероприятие 8. Проведение мероприятий по обеспечению деятельности советников директора по воспитанию и взаимодействию с детскими общественными объединениями муниципальных общеобразовательных
организациях </t>
  </si>
  <si>
    <t>N п/п</t>
  </si>
  <si>
    <t>Наименование мероприятия/источники расходов на финансирование</t>
  </si>
  <si>
    <t xml:space="preserve">Объем финансирования муниципальной программы, 
тыс. рублей
</t>
  </si>
  <si>
    <t>1-е полугодие</t>
  </si>
  <si>
    <t>9 месяцев</t>
  </si>
  <si>
    <t xml:space="preserve">Раздел 3. «ПЛАН МЕРОПРИЯТИЙ ПО ВЫПОЛНЕНИЮ МУНИЦИПАЛЬНОЙ ПРОГРАММЫ»
"РАЗВИТИЕ СИСТЕМЫ ОБРАЗОВАНИЯ В ГОРОДСКОМ ОКРУГЕ ПЕРВОУРАЛЬСК  НА 2024-2030 ГОДЫ"
на 2024 год
с разбивкой по отчетным периодам
</t>
  </si>
  <si>
    <t>Управление образования ГО Первоуральск</t>
  </si>
  <si>
    <t>Администрация ГО Первоуральск, Управление образование</t>
  </si>
  <si>
    <t>Мероприятие 10. 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</t>
  </si>
  <si>
    <t>Мероприятие 9.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 муниципальных общеобразовательных организаций, на условиях софинансирования из федерального бюджета</t>
  </si>
  <si>
    <t>1.1.1, 1.1.2, 1.1.3, 1.1.5</t>
  </si>
  <si>
    <t xml:space="preserve">
2.1.1, 2.1.2, 2.1.3</t>
  </si>
  <si>
    <t>2.1.1, 2.1.2, 2.1.3</t>
  </si>
  <si>
    <t>2.3.1, 2.3.2</t>
  </si>
  <si>
    <t>2.3.3</t>
  </si>
  <si>
    <t>2.4.1, 2.4.2</t>
  </si>
  <si>
    <t>2.5.1</t>
  </si>
  <si>
    <t>3.1.1, 3.1.2</t>
  </si>
  <si>
    <t>4.1.1, 4.1.3</t>
  </si>
  <si>
    <t>4.1.4</t>
  </si>
  <si>
    <t>4.1.2</t>
  </si>
  <si>
    <t>4.2.1</t>
  </si>
  <si>
    <t>4.3.1, 4.3.2</t>
  </si>
  <si>
    <t>4.3.3</t>
  </si>
  <si>
    <t>4.3.4</t>
  </si>
  <si>
    <t>3.1.3</t>
  </si>
  <si>
    <t>3.1.4</t>
  </si>
  <si>
    <t>5.1.1, 5.1.2, 5.2.1, 5.3.1</t>
  </si>
  <si>
    <t>5.4.1</t>
  </si>
  <si>
    <t>5.5.1</t>
  </si>
  <si>
    <t>5.6.1</t>
  </si>
  <si>
    <t>5.8.1, 5.8.2, 5.9.1</t>
  </si>
  <si>
    <t>5.8.3</t>
  </si>
  <si>
    <t>5.8.4</t>
  </si>
  <si>
    <t>5.7.1</t>
  </si>
  <si>
    <t>5.5.2</t>
  </si>
  <si>
    <t>5.5.3</t>
  </si>
  <si>
    <t>7.1.1, 7.2.1, 7.2.2, 7.2.3</t>
  </si>
  <si>
    <t>7.3.1, 7.3.2</t>
  </si>
  <si>
    <t>2.3.4</t>
  </si>
  <si>
    <t>Мероприятие 10. Обеспечение осуществления оплаты труда работников муниципальных организаций дополнительного образования  с учетом установленных указами Президента Российской Федерации показателей соотношения заработной платы для данных категорий работников</t>
  </si>
  <si>
    <t xml:space="preserve">Приложение №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городского округа Первоуральск                                                                                                                                                                               от 30.09.2024   № 2417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</si>
</sst>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"/>
    <numFmt numFmtId="167" formatCode="#,##0.000"/>
  </numFmts>
  <fonts count="27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2"/>
      <charset val="204"/>
    </font>
    <font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trike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</font>
    <font>
      <sz val="9"/>
      <color rgb="FFFF0000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sz val="9"/>
      <color rgb="FF7030A0"/>
      <name val="Times New Roman"/>
      <family val="1"/>
      <charset val="204"/>
    </font>
    <font>
      <b/>
      <sz val="9"/>
      <color rgb="FF7030A0"/>
      <name val="Times New Roman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34">
    <xf numFmtId="0" fontId="0" fillId="0" borderId="0">
      <alignment horizontal="left" vertical="top" wrapText="1"/>
    </xf>
    <xf numFmtId="49" fontId="16" fillId="0" borderId="10">
      <alignment horizontal="center" vertical="top" shrinkToFit="1"/>
    </xf>
    <xf numFmtId="0" fontId="6" fillId="0" borderId="0" applyNumberFormat="0" applyFill="0" applyBorder="0" applyAlignment="0" applyProtection="0">
      <alignment vertical="top"/>
      <protection locked="0"/>
    </xf>
    <xf numFmtId="0" fontId="3" fillId="0" borderId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24" fillId="0" borderId="0"/>
    <xf numFmtId="0" fontId="16" fillId="0" borderId="0">
      <alignment wrapText="1"/>
    </xf>
    <xf numFmtId="0" fontId="16" fillId="0" borderId="0"/>
    <xf numFmtId="0" fontId="25" fillId="0" borderId="0">
      <alignment horizontal="center"/>
    </xf>
    <xf numFmtId="0" fontId="16" fillId="0" borderId="0">
      <alignment horizontal="right"/>
    </xf>
    <xf numFmtId="0" fontId="16" fillId="0" borderId="10">
      <alignment horizontal="center" vertical="center" wrapText="1"/>
    </xf>
    <xf numFmtId="0" fontId="26" fillId="0" borderId="10">
      <alignment vertical="top" wrapText="1"/>
    </xf>
    <xf numFmtId="1" fontId="16" fillId="0" borderId="10">
      <alignment horizontal="center" vertical="top" shrinkToFit="1"/>
    </xf>
    <xf numFmtId="4" fontId="26" fillId="3" borderId="10">
      <alignment horizontal="right" vertical="top" shrinkToFit="1"/>
    </xf>
    <xf numFmtId="4" fontId="26" fillId="4" borderId="10">
      <alignment horizontal="right" vertical="top" shrinkToFit="1"/>
    </xf>
    <xf numFmtId="0" fontId="26" fillId="0" borderId="12">
      <alignment horizontal="right"/>
    </xf>
    <xf numFmtId="4" fontId="26" fillId="3" borderId="12">
      <alignment horizontal="right" vertical="top" shrinkToFit="1"/>
    </xf>
    <xf numFmtId="4" fontId="26" fillId="4" borderId="12">
      <alignment horizontal="right" vertical="top" shrinkToFit="1"/>
    </xf>
    <xf numFmtId="0" fontId="16" fillId="0" borderId="0">
      <alignment horizontal="left" wrapText="1"/>
    </xf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5" borderId="0"/>
    <xf numFmtId="0" fontId="16" fillId="5" borderId="0">
      <alignment shrinkToFit="1"/>
    </xf>
    <xf numFmtId="1" fontId="16" fillId="0" borderId="10">
      <alignment horizontal="left" vertical="top" wrapText="1" indent="2"/>
    </xf>
    <xf numFmtId="0" fontId="16" fillId="5" borderId="0">
      <alignment horizontal="center"/>
    </xf>
    <xf numFmtId="4" fontId="26" fillId="0" borderId="10">
      <alignment horizontal="right" vertical="top" shrinkToFit="1"/>
    </xf>
    <xf numFmtId="4" fontId="16" fillId="0" borderId="10">
      <alignment horizontal="right" vertical="top" shrinkToFit="1"/>
    </xf>
    <xf numFmtId="0" fontId="2" fillId="0" borderId="0"/>
    <xf numFmtId="43" fontId="2" fillId="0" borderId="0" applyFont="0" applyFill="0" applyBorder="0" applyAlignment="0" applyProtection="0"/>
    <xf numFmtId="0" fontId="1" fillId="0" borderId="0"/>
  </cellStyleXfs>
  <cellXfs count="212">
    <xf numFmtId="0" fontId="0" fillId="0" borderId="0" xfId="0">
      <alignment horizontal="left" vertical="top" wrapText="1"/>
    </xf>
    <xf numFmtId="0" fontId="5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vertical="center" wrapText="1"/>
    </xf>
    <xf numFmtId="0" fontId="5" fillId="0" borderId="1" xfId="3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vertical="center" wrapText="1"/>
    </xf>
    <xf numFmtId="0" fontId="9" fillId="0" borderId="1" xfId="3" applyFont="1" applyFill="1" applyBorder="1"/>
    <xf numFmtId="0" fontId="9" fillId="0" borderId="1" xfId="3" applyFont="1" applyFill="1" applyBorder="1" applyAlignment="1">
      <alignment wrapText="1"/>
    </xf>
    <xf numFmtId="0" fontId="9" fillId="0" borderId="1" xfId="3" applyFont="1" applyFill="1" applyBorder="1" applyAlignment="1">
      <alignment horizontal="center"/>
    </xf>
    <xf numFmtId="0" fontId="5" fillId="0" borderId="1" xfId="3" applyFont="1" applyFill="1" applyBorder="1" applyAlignment="1">
      <alignment horizontal="center" vertical="center" wrapText="1"/>
    </xf>
    <xf numFmtId="165" fontId="5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left" vertical="center" wrapText="1"/>
    </xf>
    <xf numFmtId="0" fontId="9" fillId="0" borderId="1" xfId="3" applyNumberFormat="1" applyFont="1" applyFill="1" applyBorder="1"/>
    <xf numFmtId="0" fontId="10" fillId="0" borderId="1" xfId="0" applyFont="1" applyFill="1" applyBorder="1" applyAlignment="1">
      <alignment horizontal="center" vertical="center" wrapText="1"/>
    </xf>
    <xf numFmtId="166" fontId="5" fillId="0" borderId="1" xfId="3" applyNumberFormat="1" applyFont="1" applyFill="1" applyBorder="1" applyAlignment="1">
      <alignment horizontal="center" vertical="center" wrapText="1"/>
    </xf>
    <xf numFmtId="3" fontId="5" fillId="0" borderId="1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left" vertical="center" wrapText="1"/>
    </xf>
    <xf numFmtId="0" fontId="5" fillId="0" borderId="1" xfId="3" applyFont="1" applyFill="1" applyBorder="1" applyAlignment="1">
      <alignment vertical="top" wrapText="1"/>
    </xf>
    <xf numFmtId="0" fontId="5" fillId="0" borderId="1" xfId="3" applyFont="1" applyFill="1" applyBorder="1" applyAlignment="1">
      <alignment horizontal="justify" vertical="center" wrapText="1"/>
    </xf>
    <xf numFmtId="0" fontId="7" fillId="0" borderId="1" xfId="3" applyFont="1" applyFill="1" applyBorder="1" applyAlignment="1">
      <alignment vertical="top" wrapText="1"/>
    </xf>
    <xf numFmtId="0" fontId="9" fillId="0" borderId="0" xfId="3" applyFont="1" applyFill="1"/>
    <xf numFmtId="3" fontId="5" fillId="0" borderId="1" xfId="3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left" vertical="top" wrapText="1"/>
    </xf>
    <xf numFmtId="0" fontId="5" fillId="0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3" xfId="3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3" applyNumberFormat="1" applyFont="1" applyFill="1" applyBorder="1" applyAlignment="1">
      <alignment horizontal="center" vertical="center" wrapText="1"/>
    </xf>
    <xf numFmtId="16" fontId="5" fillId="0" borderId="1" xfId="3" applyNumberFormat="1" applyFont="1" applyFill="1" applyBorder="1" applyAlignment="1">
      <alignment horizontal="center" vertical="center" wrapText="1"/>
    </xf>
    <xf numFmtId="0" fontId="5" fillId="0" borderId="2" xfId="3" applyNumberFormat="1" applyFont="1" applyFill="1" applyBorder="1" applyAlignment="1">
      <alignment horizontal="center" vertical="center" wrapText="1"/>
    </xf>
    <xf numFmtId="0" fontId="5" fillId="0" borderId="2" xfId="3" applyNumberFormat="1" applyFont="1" applyFill="1" applyBorder="1" applyAlignment="1">
      <alignment vertical="center" wrapText="1"/>
    </xf>
    <xf numFmtId="0" fontId="5" fillId="0" borderId="4" xfId="3" applyNumberFormat="1" applyFont="1" applyFill="1" applyBorder="1" applyAlignment="1">
      <alignment vertical="center" wrapText="1"/>
    </xf>
    <xf numFmtId="0" fontId="5" fillId="0" borderId="1" xfId="2" applyFont="1" applyFill="1" applyBorder="1" applyAlignment="1" applyProtection="1">
      <alignment horizontal="center" vertical="center" wrapText="1"/>
    </xf>
    <xf numFmtId="14" fontId="5" fillId="0" borderId="1" xfId="3" applyNumberFormat="1" applyFont="1" applyFill="1" applyBorder="1" applyAlignment="1">
      <alignment horizontal="center" vertical="center" wrapText="1"/>
    </xf>
    <xf numFmtId="165" fontId="5" fillId="0" borderId="1" xfId="3" applyNumberFormat="1" applyFont="1" applyFill="1" applyBorder="1" applyAlignment="1">
      <alignment horizontal="center" vertical="center"/>
    </xf>
    <xf numFmtId="0" fontId="9" fillId="0" borderId="0" xfId="3" applyFont="1" applyFill="1" applyAlignment="1">
      <alignment horizontal="center"/>
    </xf>
    <xf numFmtId="0" fontId="9" fillId="0" borderId="0" xfId="3" applyFont="1" applyFill="1" applyAlignment="1">
      <alignment wrapText="1"/>
    </xf>
    <xf numFmtId="49" fontId="5" fillId="0" borderId="1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/>
    </xf>
    <xf numFmtId="0" fontId="13" fillId="0" borderId="1" xfId="3" applyFont="1" applyFill="1" applyBorder="1" applyAlignment="1">
      <alignment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vertical="center" wrapText="1"/>
    </xf>
    <xf numFmtId="0" fontId="10" fillId="0" borderId="0" xfId="0" applyFont="1" applyFill="1" applyAlignment="1"/>
    <xf numFmtId="0" fontId="11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10" fillId="0" borderId="4" xfId="0" applyFont="1" applyFill="1" applyBorder="1" applyAlignment="1">
      <alignment horizontal="center" vertical="top" wrapText="1"/>
    </xf>
    <xf numFmtId="2" fontId="10" fillId="0" borderId="1" xfId="4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vertical="center"/>
    </xf>
    <xf numFmtId="166" fontId="10" fillId="0" borderId="2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/>
    </xf>
    <xf numFmtId="2" fontId="10" fillId="0" borderId="4" xfId="0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wrapText="1"/>
    </xf>
    <xf numFmtId="0" fontId="17" fillId="0" borderId="1" xfId="3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>
      <alignment horizontal="left" vertical="top" wrapText="1"/>
    </xf>
    <xf numFmtId="0" fontId="9" fillId="0" borderId="0" xfId="3" applyNumberFormat="1" applyFont="1" applyFill="1"/>
    <xf numFmtId="0" fontId="9" fillId="0" borderId="1" xfId="3" applyNumberFormat="1" applyFont="1" applyFill="1" applyBorder="1" applyAlignment="1">
      <alignment horizontal="center"/>
    </xf>
    <xf numFmtId="0" fontId="5" fillId="0" borderId="5" xfId="3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3" applyFont="1" applyFill="1" applyBorder="1" applyAlignment="1">
      <alignment horizontal="center" vertical="top" wrapText="1"/>
    </xf>
    <xf numFmtId="0" fontId="5" fillId="0" borderId="0" xfId="0" applyFont="1" applyFill="1">
      <alignment horizontal="left" vertical="top" wrapText="1"/>
    </xf>
    <xf numFmtId="0" fontId="5" fillId="0" borderId="1" xfId="3" applyFont="1" applyFill="1" applyBorder="1" applyAlignment="1">
      <alignment horizont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5" fillId="0" borderId="5" xfId="3" applyNumberFormat="1" applyFont="1" applyFill="1" applyBorder="1" applyAlignment="1">
      <alignment vertical="center" wrapText="1"/>
    </xf>
    <xf numFmtId="0" fontId="5" fillId="0" borderId="5" xfId="3" applyFont="1" applyFill="1" applyBorder="1" applyAlignment="1">
      <alignment vertical="top" wrapText="1"/>
    </xf>
    <xf numFmtId="0" fontId="18" fillId="0" borderId="0" xfId="3" applyFont="1" applyFill="1" applyAlignment="1">
      <alignment horizontal="center"/>
    </xf>
    <xf numFmtId="0" fontId="19" fillId="0" borderId="1" xfId="3" applyFont="1" applyFill="1" applyBorder="1" applyAlignment="1">
      <alignment horizontal="center" vertical="center" wrapText="1"/>
    </xf>
    <xf numFmtId="0" fontId="20" fillId="0" borderId="1" xfId="3" applyFont="1" applyFill="1" applyBorder="1" applyAlignment="1">
      <alignment vertical="center" wrapText="1"/>
    </xf>
    <xf numFmtId="3" fontId="19" fillId="0" borderId="1" xfId="3" applyNumberFormat="1" applyFont="1" applyFill="1" applyBorder="1" applyAlignment="1">
      <alignment horizontal="center" vertical="center" wrapText="1"/>
    </xf>
    <xf numFmtId="165" fontId="19" fillId="0" borderId="1" xfId="3" applyNumberFormat="1" applyFont="1" applyFill="1" applyBorder="1" applyAlignment="1">
      <alignment horizontal="center" vertical="center" wrapText="1"/>
    </xf>
    <xf numFmtId="4" fontId="19" fillId="0" borderId="1" xfId="3" applyNumberFormat="1" applyFont="1" applyFill="1" applyBorder="1" applyAlignment="1">
      <alignment horizontal="center" vertical="center" wrapText="1"/>
    </xf>
    <xf numFmtId="0" fontId="20" fillId="0" borderId="1" xfId="3" applyFont="1" applyFill="1" applyBorder="1" applyAlignment="1">
      <alignment vertical="top" wrapText="1"/>
    </xf>
    <xf numFmtId="0" fontId="19" fillId="0" borderId="1" xfId="3" applyFont="1" applyFill="1" applyBorder="1" applyAlignment="1">
      <alignment horizontal="center" vertical="top" wrapText="1"/>
    </xf>
    <xf numFmtId="3" fontId="19" fillId="0" borderId="1" xfId="3" applyNumberFormat="1" applyFont="1" applyFill="1" applyBorder="1" applyAlignment="1">
      <alignment horizontal="center" vertical="center"/>
    </xf>
    <xf numFmtId="0" fontId="19" fillId="0" borderId="1" xfId="3" applyFont="1" applyFill="1" applyBorder="1" applyAlignment="1">
      <alignment vertical="top" wrapText="1"/>
    </xf>
    <xf numFmtId="165" fontId="19" fillId="0" borderId="1" xfId="3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top" wrapText="1"/>
    </xf>
    <xf numFmtId="2" fontId="19" fillId="0" borderId="1" xfId="4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166" fontId="19" fillId="0" borderId="1" xfId="3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top" wrapText="1"/>
    </xf>
    <xf numFmtId="0" fontId="18" fillId="0" borderId="1" xfId="3" applyFont="1" applyFill="1" applyBorder="1" applyAlignment="1">
      <alignment horizontal="center"/>
    </xf>
    <xf numFmtId="0" fontId="19" fillId="0" borderId="1" xfId="3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top"/>
    </xf>
    <xf numFmtId="0" fontId="19" fillId="0" borderId="1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/>
    </xf>
    <xf numFmtId="0" fontId="5" fillId="0" borderId="0" xfId="3" applyNumberFormat="1" applyFont="1" applyFill="1" applyBorder="1" applyAlignment="1">
      <alignment horizontal="center" vertical="center" wrapText="1"/>
    </xf>
    <xf numFmtId="0" fontId="5" fillId="0" borderId="6" xfId="3" applyNumberFormat="1" applyFont="1" applyFill="1" applyBorder="1" applyAlignment="1">
      <alignment horizontal="center" vertical="center" wrapText="1"/>
    </xf>
    <xf numFmtId="0" fontId="0" fillId="0" borderId="0" xfId="0" applyFill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9" fillId="0" borderId="1" xfId="5" applyFont="1" applyBorder="1" applyAlignment="1">
      <alignment horizontal="center" vertical="center" wrapText="1"/>
    </xf>
    <xf numFmtId="0" fontId="0" fillId="0" borderId="1" xfId="0" applyBorder="1">
      <alignment horizontal="left" vertical="top" wrapText="1"/>
    </xf>
    <xf numFmtId="39" fontId="9" fillId="0" borderId="1" xfId="5" applyNumberFormat="1" applyFont="1" applyBorder="1" applyAlignment="1">
      <alignment horizontal="center" vertical="center" wrapText="1"/>
    </xf>
    <xf numFmtId="39" fontId="9" fillId="0" borderId="1" xfId="5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5" fillId="0" borderId="5" xfId="3" applyNumberFormat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left" vertical="center" wrapText="1"/>
    </xf>
    <xf numFmtId="49" fontId="9" fillId="0" borderId="8" xfId="3" applyNumberFormat="1" applyFont="1" applyFill="1" applyBorder="1" applyAlignment="1">
      <alignment horizontal="center"/>
    </xf>
    <xf numFmtId="49" fontId="9" fillId="0" borderId="1" xfId="3" applyNumberFormat="1" applyFont="1" applyFill="1" applyBorder="1" applyAlignment="1">
      <alignment horizontal="center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top" wrapText="1"/>
    </xf>
    <xf numFmtId="0" fontId="9" fillId="0" borderId="9" xfId="3" applyFont="1" applyFill="1" applyBorder="1" applyAlignment="1">
      <alignment wrapText="1"/>
    </xf>
    <xf numFmtId="0" fontId="21" fillId="0" borderId="0" xfId="0" applyFont="1" applyFill="1">
      <alignment horizontal="left" vertical="top" wrapText="1"/>
    </xf>
    <xf numFmtId="0" fontId="21" fillId="0" borderId="0" xfId="0" applyFont="1" applyFill="1" applyAlignment="1">
      <alignment horizontal="right"/>
    </xf>
    <xf numFmtId="49" fontId="21" fillId="0" borderId="0" xfId="0" applyNumberFormat="1" applyFont="1" applyFill="1">
      <alignment horizontal="left" vertical="top" wrapText="1"/>
    </xf>
    <xf numFmtId="0" fontId="21" fillId="0" borderId="7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top" wrapText="1"/>
    </xf>
    <xf numFmtId="4" fontId="21" fillId="0" borderId="1" xfId="0" applyNumberFormat="1" applyFont="1" applyFill="1" applyBorder="1" applyAlignment="1">
      <alignment horizontal="left" vertical="top" wrapText="1"/>
    </xf>
    <xf numFmtId="4" fontId="21" fillId="0" borderId="1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Fill="1">
      <alignment horizontal="left" vertical="top" wrapText="1"/>
    </xf>
    <xf numFmtId="0" fontId="21" fillId="0" borderId="1" xfId="0" applyFont="1" applyFill="1" applyBorder="1" applyAlignment="1">
      <alignment vertical="center" wrapText="1"/>
    </xf>
    <xf numFmtId="4" fontId="21" fillId="0" borderId="1" xfId="0" applyNumberFormat="1" applyFont="1" applyFill="1" applyBorder="1" applyAlignment="1">
      <alignment vertical="center" wrapText="1"/>
    </xf>
    <xf numFmtId="49" fontId="21" fillId="0" borderId="1" xfId="0" applyNumberFormat="1" applyFont="1" applyFill="1" applyBorder="1">
      <alignment horizontal="left" vertical="top" wrapText="1"/>
    </xf>
    <xf numFmtId="4" fontId="23" fillId="0" borderId="0" xfId="0" applyNumberFormat="1" applyFont="1" applyFill="1">
      <alignment horizontal="left" vertical="top" wrapText="1"/>
    </xf>
    <xf numFmtId="0" fontId="0" fillId="0" borderId="1" xfId="0" applyFont="1" applyFill="1" applyBorder="1">
      <alignment horizontal="left" vertical="top" wrapText="1"/>
    </xf>
    <xf numFmtId="4" fontId="0" fillId="0" borderId="1" xfId="0" applyNumberFormat="1" applyFont="1" applyFill="1" applyBorder="1">
      <alignment horizontal="left" vertical="top" wrapText="1"/>
    </xf>
    <xf numFmtId="0" fontId="21" fillId="0" borderId="1" xfId="0" applyFont="1" applyFill="1" applyBorder="1">
      <alignment horizontal="left" vertical="top" wrapText="1"/>
    </xf>
    <xf numFmtId="4" fontId="21" fillId="0" borderId="1" xfId="0" applyNumberFormat="1" applyFont="1" applyFill="1" applyBorder="1">
      <alignment horizontal="left" vertical="top" wrapText="1"/>
    </xf>
    <xf numFmtId="4" fontId="21" fillId="0" borderId="1" xfId="0" applyNumberFormat="1" applyFont="1" applyFill="1" applyBorder="1" applyAlignment="1">
      <alignment horizontal="center" vertical="top" wrapText="1"/>
    </xf>
    <xf numFmtId="0" fontId="22" fillId="0" borderId="0" xfId="0" applyFont="1" applyFill="1">
      <alignment horizontal="left" vertical="top" wrapText="1"/>
    </xf>
    <xf numFmtId="0" fontId="0" fillId="0" borderId="8" xfId="0" applyFont="1" applyFill="1" applyBorder="1">
      <alignment horizontal="left" vertical="top" wrapText="1"/>
    </xf>
    <xf numFmtId="0" fontId="21" fillId="0" borderId="1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vertical="center" wrapText="1"/>
    </xf>
    <xf numFmtId="49" fontId="21" fillId="0" borderId="4" xfId="0" applyNumberFormat="1" applyFont="1" applyFill="1" applyBorder="1">
      <alignment horizontal="left" vertical="top" wrapText="1"/>
    </xf>
    <xf numFmtId="0" fontId="23" fillId="0" borderId="0" xfId="0" applyFont="1" applyFill="1">
      <alignment horizontal="left" vertical="top" wrapText="1"/>
    </xf>
    <xf numFmtId="0" fontId="21" fillId="0" borderId="1" xfId="0" applyNumberFormat="1" applyFont="1" applyFill="1" applyBorder="1" applyAlignment="1">
      <alignment horizontal="left" vertical="top" wrapText="1"/>
    </xf>
    <xf numFmtId="0" fontId="21" fillId="0" borderId="8" xfId="0" applyFont="1" applyFill="1" applyBorder="1">
      <alignment horizontal="left" vertical="top" wrapText="1"/>
    </xf>
    <xf numFmtId="4" fontId="21" fillId="0" borderId="8" xfId="0" applyNumberFormat="1" applyFont="1" applyFill="1" applyBorder="1">
      <alignment horizontal="left" vertical="top" wrapText="1"/>
    </xf>
    <xf numFmtId="0" fontId="21" fillId="0" borderId="8" xfId="0" applyFont="1" applyFill="1" applyBorder="1" applyAlignment="1">
      <alignment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4" fontId="21" fillId="0" borderId="8" xfId="0" applyNumberFormat="1" applyFont="1" applyFill="1" applyBorder="1" applyAlignment="1">
      <alignment vertical="center" wrapText="1"/>
    </xf>
    <xf numFmtId="0" fontId="21" fillId="0" borderId="4" xfId="0" applyFont="1" applyFill="1" applyBorder="1">
      <alignment horizontal="left" vertical="top" wrapText="1"/>
    </xf>
    <xf numFmtId="4" fontId="21" fillId="0" borderId="4" xfId="0" applyNumberFormat="1" applyFont="1" applyFill="1" applyBorder="1">
      <alignment horizontal="left" vertical="top" wrapText="1"/>
    </xf>
    <xf numFmtId="4" fontId="21" fillId="0" borderId="1" xfId="2" applyNumberFormat="1" applyFont="1" applyFill="1" applyBorder="1" applyAlignment="1" applyProtection="1">
      <alignment horizontal="left" vertical="top" wrapText="1"/>
    </xf>
    <xf numFmtId="4" fontId="21" fillId="0" borderId="1" xfId="0" applyNumberFormat="1" applyFont="1" applyFill="1" applyBorder="1" applyAlignment="1">
      <alignment horizontal="left" vertical="center" wrapText="1"/>
    </xf>
    <xf numFmtId="4" fontId="21" fillId="0" borderId="3" xfId="0" applyNumberFormat="1" applyFont="1" applyFill="1" applyBorder="1" applyAlignment="1">
      <alignment horizontal="center" vertical="top" wrapText="1"/>
    </xf>
    <xf numFmtId="2" fontId="21" fillId="0" borderId="3" xfId="0" applyNumberFormat="1" applyFont="1" applyFill="1" applyBorder="1" applyAlignment="1">
      <alignment horizontal="center" vertical="top" wrapText="1"/>
    </xf>
    <xf numFmtId="2" fontId="21" fillId="0" borderId="1" xfId="0" applyNumberFormat="1" applyFont="1" applyFill="1" applyBorder="1" applyAlignment="1">
      <alignment horizontal="center" vertical="top" wrapText="1"/>
    </xf>
    <xf numFmtId="4" fontId="21" fillId="0" borderId="1" xfId="0" applyNumberFormat="1" applyFont="1" applyFill="1" applyBorder="1" applyAlignment="1">
      <alignment horizontal="center" wrapText="1"/>
    </xf>
    <xf numFmtId="0" fontId="21" fillId="0" borderId="1" xfId="2" applyFont="1" applyFill="1" applyBorder="1" applyAlignment="1" applyProtection="1">
      <alignment horizontal="left" vertical="top" wrapText="1"/>
    </xf>
    <xf numFmtId="0" fontId="21" fillId="0" borderId="0" xfId="0" applyFont="1" applyFill="1" applyBorder="1">
      <alignment horizontal="left" vertical="top" wrapText="1"/>
    </xf>
    <xf numFmtId="167" fontId="21" fillId="0" borderId="0" xfId="0" applyNumberFormat="1" applyFont="1" applyFill="1" applyBorder="1">
      <alignment horizontal="left" vertical="top" wrapText="1"/>
    </xf>
    <xf numFmtId="1" fontId="21" fillId="0" borderId="1" xfId="0" applyNumberFormat="1" applyFont="1" applyFill="1" applyBorder="1" applyAlignment="1">
      <alignment horizontal="left" vertical="top" wrapText="1"/>
    </xf>
    <xf numFmtId="167" fontId="1" fillId="0" borderId="0" xfId="33" applyNumberFormat="1" applyFill="1" applyBorder="1"/>
    <xf numFmtId="0" fontId="21" fillId="0" borderId="1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wrapText="1"/>
    </xf>
    <xf numFmtId="49" fontId="21" fillId="0" borderId="1" xfId="0" applyNumberFormat="1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vertical="top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left" vertical="top" wrapText="1"/>
    </xf>
    <xf numFmtId="0" fontId="9" fillId="0" borderId="0" xfId="3" applyFont="1" applyFill="1" applyAlignment="1">
      <alignment horizont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8" xfId="3" applyFont="1" applyFill="1" applyBorder="1" applyAlignment="1">
      <alignment horizontal="center" vertical="center" wrapText="1"/>
    </xf>
    <xf numFmtId="0" fontId="5" fillId="0" borderId="9" xfId="3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5" fillId="0" borderId="4" xfId="3" applyFont="1" applyFill="1" applyBorder="1" applyAlignment="1">
      <alignment horizontal="center" vertical="center" wrapText="1"/>
    </xf>
    <xf numFmtId="0" fontId="5" fillId="0" borderId="3" xfId="3" applyNumberFormat="1" applyFont="1" applyFill="1" applyBorder="1" applyAlignment="1">
      <alignment horizontal="center" vertical="center" wrapText="1"/>
    </xf>
    <xf numFmtId="0" fontId="5" fillId="0" borderId="2" xfId="3" applyNumberFormat="1" applyFont="1" applyFill="1" applyBorder="1" applyAlignment="1">
      <alignment horizontal="center" vertical="center" wrapText="1"/>
    </xf>
    <xf numFmtId="0" fontId="5" fillId="0" borderId="4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top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8" xfId="3" applyFont="1" applyFill="1" applyBorder="1" applyAlignment="1">
      <alignment horizontal="center" vertical="top" wrapText="1"/>
    </xf>
    <xf numFmtId="0" fontId="5" fillId="0" borderId="9" xfId="3" applyFont="1" applyFill="1" applyBorder="1" applyAlignment="1">
      <alignment horizontal="center" vertical="top" wrapText="1"/>
    </xf>
    <xf numFmtId="0" fontId="5" fillId="0" borderId="5" xfId="3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horizontal="center" vertical="center"/>
    </xf>
    <xf numFmtId="0" fontId="5" fillId="0" borderId="8" xfId="3" applyNumberFormat="1" applyFont="1" applyFill="1" applyBorder="1" applyAlignment="1">
      <alignment horizontal="center" vertical="center" wrapText="1"/>
    </xf>
    <xf numFmtId="0" fontId="5" fillId="0" borderId="9" xfId="3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wrapText="1"/>
    </xf>
    <xf numFmtId="0" fontId="21" fillId="0" borderId="0" xfId="0" applyFont="1" applyFill="1" applyAlignment="1">
      <alignment horizontal="left" vertical="top" wrapText="1"/>
    </xf>
    <xf numFmtId="0" fontId="21" fillId="0" borderId="0" xfId="0" applyFont="1" applyFill="1" applyBorder="1" applyAlignment="1">
      <alignment horizont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top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left" vertical="top" wrapText="1"/>
    </xf>
    <xf numFmtId="0" fontId="23" fillId="0" borderId="0" xfId="0" applyFont="1" applyFill="1" applyAlignment="1">
      <alignment horizontal="left" vertical="top" wrapText="1"/>
    </xf>
    <xf numFmtId="0" fontId="23" fillId="0" borderId="11" xfId="0" applyFont="1" applyFill="1" applyBorder="1" applyAlignment="1">
      <alignment horizontal="left" wrapText="1"/>
    </xf>
    <xf numFmtId="0" fontId="23" fillId="0" borderId="0" xfId="0" applyFont="1" applyFill="1" applyBorder="1" applyAlignment="1">
      <alignment horizontal="left" wrapText="1"/>
    </xf>
    <xf numFmtId="4" fontId="23" fillId="0" borderId="11" xfId="0" applyNumberFormat="1" applyFont="1" applyFill="1" applyBorder="1" applyAlignment="1">
      <alignment horizontal="left" vertical="top" wrapText="1"/>
    </xf>
    <xf numFmtId="0" fontId="23" fillId="0" borderId="0" xfId="0" applyFont="1" applyFill="1" applyAlignment="1">
      <alignment horizontal="left" wrapText="1"/>
    </xf>
    <xf numFmtId="0" fontId="21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34">
    <cellStyle name="br" xfId="22"/>
    <cellStyle name="col" xfId="21"/>
    <cellStyle name="style0" xfId="23"/>
    <cellStyle name="td" xfId="24"/>
    <cellStyle name="tr" xfId="20"/>
    <cellStyle name="xl21" xfId="25"/>
    <cellStyle name="xl22" xfId="11"/>
    <cellStyle name="xl23" xfId="8"/>
    <cellStyle name="xl24" xfId="7"/>
    <cellStyle name="xl25" xfId="16"/>
    <cellStyle name="xl26" xfId="26"/>
    <cellStyle name="xl27" xfId="17"/>
    <cellStyle name="xl28" xfId="18"/>
    <cellStyle name="xl29" xfId="9"/>
    <cellStyle name="xl30" xfId="10"/>
    <cellStyle name="xl31" xfId="19"/>
    <cellStyle name="xl32" xfId="12"/>
    <cellStyle name="xl33" xfId="27"/>
    <cellStyle name="xl34" xfId="13"/>
    <cellStyle name="xl35" xfId="1"/>
    <cellStyle name="xl35 2" xfId="28"/>
    <cellStyle name="xl36" xfId="14"/>
    <cellStyle name="xl37" xfId="29"/>
    <cellStyle name="xl38" xfId="30"/>
    <cellStyle name="xl39" xfId="15"/>
    <cellStyle name="Гиперссылка" xfId="2" builtinId="8"/>
    <cellStyle name="Обычный" xfId="0" builtinId="0"/>
    <cellStyle name="Обычный 12" xfId="33"/>
    <cellStyle name="Обычный 2" xfId="6"/>
    <cellStyle name="Обычный 3" xfId="31"/>
    <cellStyle name="Обычный_2 Приложение 1-3 от Мясниковой" xfId="3"/>
    <cellStyle name="Процентный" xfId="4" builtinId="5"/>
    <cellStyle name="Финансовый" xfId="5" builtinId="3"/>
    <cellStyle name="Финансовый 2" xfId="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128"/>
  <sheetViews>
    <sheetView zoomScale="115" zoomScaleNormal="75" workbookViewId="0">
      <pane ySplit="6" topLeftCell="A61" activePane="bottomLeft" state="frozen"/>
      <selection pane="bottomLeft" sqref="A1:M128"/>
    </sheetView>
  </sheetViews>
  <sheetFormatPr defaultColWidth="8" defaultRowHeight="12.75" x14ac:dyDescent="0.2"/>
  <cols>
    <col min="1" max="1" width="7.625" style="19" customWidth="1"/>
    <col min="2" max="2" width="39.375" style="19" customWidth="1"/>
    <col min="3" max="3" width="9.125" style="19" customWidth="1"/>
    <col min="4" max="4" width="5.125" style="41" bestFit="1" customWidth="1"/>
    <col min="5" max="5" width="5.125" style="74" bestFit="1" customWidth="1"/>
    <col min="6" max="6" width="5.125" style="41" bestFit="1" customWidth="1"/>
    <col min="7" max="8" width="4.75" style="41" customWidth="1"/>
    <col min="9" max="9" width="5" style="41" bestFit="1" customWidth="1"/>
    <col min="10" max="11" width="4.75" style="41" customWidth="1"/>
    <col min="12" max="12" width="22.5" style="42" customWidth="1"/>
    <col min="13" max="13" width="7" style="19" bestFit="1" customWidth="1"/>
    <col min="14" max="14" width="7.25" style="19" bestFit="1" customWidth="1"/>
    <col min="15" max="16384" width="8" style="19"/>
  </cols>
  <sheetData>
    <row r="1" spans="1:12" x14ac:dyDescent="0.2">
      <c r="A1" s="172" t="s">
        <v>214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</row>
    <row r="2" spans="1:12" x14ac:dyDescent="0.2">
      <c r="C2" s="41"/>
    </row>
    <row r="3" spans="1:12" x14ac:dyDescent="0.2">
      <c r="A3" s="173" t="s">
        <v>57</v>
      </c>
      <c r="B3" s="173" t="s">
        <v>31</v>
      </c>
      <c r="C3" s="173" t="s">
        <v>22</v>
      </c>
      <c r="D3" s="174" t="s">
        <v>267</v>
      </c>
      <c r="E3" s="175"/>
      <c r="F3" s="175"/>
      <c r="G3" s="175"/>
      <c r="H3" s="175"/>
      <c r="I3" s="175"/>
      <c r="J3" s="175"/>
      <c r="K3" s="176"/>
      <c r="L3" s="173" t="s">
        <v>268</v>
      </c>
    </row>
    <row r="4" spans="1:12" ht="24" x14ac:dyDescent="0.2">
      <c r="A4" s="173"/>
      <c r="B4" s="173"/>
      <c r="C4" s="173"/>
      <c r="D4" s="8" t="s">
        <v>265</v>
      </c>
      <c r="E4" s="8" t="s">
        <v>266</v>
      </c>
      <c r="F4" s="8"/>
      <c r="G4" s="8"/>
      <c r="H4" s="8"/>
      <c r="I4" s="8"/>
      <c r="J4" s="71"/>
      <c r="K4" s="71"/>
      <c r="L4" s="173"/>
    </row>
    <row r="5" spans="1:12" x14ac:dyDescent="0.2">
      <c r="A5" s="173"/>
      <c r="B5" s="173"/>
      <c r="C5" s="173"/>
      <c r="D5" s="173">
        <v>2017</v>
      </c>
      <c r="E5" s="173">
        <v>2018</v>
      </c>
      <c r="F5" s="173">
        <v>2019</v>
      </c>
      <c r="G5" s="173">
        <v>2020</v>
      </c>
      <c r="H5" s="173">
        <v>2021</v>
      </c>
      <c r="I5" s="173">
        <v>2022</v>
      </c>
      <c r="J5" s="177">
        <v>2023</v>
      </c>
      <c r="K5" s="177">
        <v>2024</v>
      </c>
      <c r="L5" s="173"/>
    </row>
    <row r="6" spans="1:12" x14ac:dyDescent="0.2">
      <c r="A6" s="173"/>
      <c r="B6" s="173"/>
      <c r="C6" s="173"/>
      <c r="D6" s="173"/>
      <c r="E6" s="173"/>
      <c r="F6" s="173"/>
      <c r="G6" s="173"/>
      <c r="H6" s="173"/>
      <c r="I6" s="173"/>
      <c r="J6" s="178"/>
      <c r="K6" s="178"/>
      <c r="L6" s="173"/>
    </row>
    <row r="7" spans="1:12" x14ac:dyDescent="0.2">
      <c r="A7" s="8"/>
      <c r="B7" s="173" t="s">
        <v>32</v>
      </c>
      <c r="C7" s="173"/>
      <c r="D7" s="173"/>
      <c r="E7" s="173"/>
      <c r="F7" s="173"/>
      <c r="G7" s="173"/>
      <c r="H7" s="173"/>
      <c r="I7" s="173"/>
      <c r="J7" s="173"/>
      <c r="K7" s="173"/>
      <c r="L7" s="173"/>
    </row>
    <row r="8" spans="1:12" x14ac:dyDescent="0.2">
      <c r="A8" s="8">
        <v>1</v>
      </c>
      <c r="B8" s="173" t="s">
        <v>33</v>
      </c>
      <c r="C8" s="173"/>
      <c r="D8" s="173"/>
      <c r="E8" s="173"/>
      <c r="F8" s="173"/>
      <c r="G8" s="173"/>
      <c r="H8" s="173"/>
      <c r="I8" s="173"/>
      <c r="J8" s="173"/>
      <c r="K8" s="173"/>
      <c r="L8" s="173"/>
    </row>
    <row r="9" spans="1:12" ht="48" x14ac:dyDescent="0.2">
      <c r="A9" s="8" t="s">
        <v>58</v>
      </c>
      <c r="B9" s="2" t="s">
        <v>82</v>
      </c>
      <c r="C9" s="2"/>
      <c r="D9" s="2"/>
      <c r="E9" s="76"/>
      <c r="F9" s="2"/>
      <c r="G9" s="2"/>
      <c r="H9" s="2"/>
      <c r="I9" s="2"/>
      <c r="J9" s="2"/>
      <c r="K9" s="2"/>
      <c r="L9" s="2"/>
    </row>
    <row r="10" spans="1:12" ht="252" x14ac:dyDescent="0.2">
      <c r="A10" s="1" t="s">
        <v>59</v>
      </c>
      <c r="B10" s="15" t="s">
        <v>252</v>
      </c>
      <c r="C10" s="8" t="s">
        <v>21</v>
      </c>
      <c r="D10" s="14">
        <v>100</v>
      </c>
      <c r="E10" s="77">
        <v>100</v>
      </c>
      <c r="F10" s="14">
        <v>100</v>
      </c>
      <c r="G10" s="14">
        <v>100</v>
      </c>
      <c r="H10" s="14">
        <v>100</v>
      </c>
      <c r="I10" s="14">
        <v>100</v>
      </c>
      <c r="J10" s="14">
        <v>100</v>
      </c>
      <c r="K10" s="14">
        <v>100</v>
      </c>
      <c r="L10" s="8" t="s">
        <v>253</v>
      </c>
    </row>
    <row r="11" spans="1:12" ht="60" x14ac:dyDescent="0.2">
      <c r="A11" s="1" t="s">
        <v>60</v>
      </c>
      <c r="B11" s="39" t="s">
        <v>235</v>
      </c>
      <c r="C11" s="8" t="s">
        <v>21</v>
      </c>
      <c r="D11" s="14">
        <v>20.2</v>
      </c>
      <c r="E11" s="78">
        <v>13.7</v>
      </c>
      <c r="F11" s="14">
        <v>45</v>
      </c>
      <c r="G11" s="14">
        <v>65</v>
      </c>
      <c r="H11" s="14">
        <v>100</v>
      </c>
      <c r="I11" s="14">
        <v>100</v>
      </c>
      <c r="J11" s="14">
        <v>100</v>
      </c>
      <c r="K11" s="14">
        <v>100</v>
      </c>
      <c r="L11" s="8" t="s">
        <v>238</v>
      </c>
    </row>
    <row r="12" spans="1:12" ht="96" x14ac:dyDescent="0.2">
      <c r="A12" s="43" t="s">
        <v>234</v>
      </c>
      <c r="B12" s="1" t="s">
        <v>236</v>
      </c>
      <c r="C12" s="8" t="s">
        <v>21</v>
      </c>
      <c r="D12" s="14">
        <v>0</v>
      </c>
      <c r="E12" s="78">
        <v>61.8</v>
      </c>
      <c r="F12" s="9">
        <v>84</v>
      </c>
      <c r="G12" s="14">
        <v>100</v>
      </c>
      <c r="H12" s="14">
        <v>100</v>
      </c>
      <c r="I12" s="14">
        <v>100</v>
      </c>
      <c r="J12" s="14">
        <v>100</v>
      </c>
      <c r="K12" s="14">
        <v>100</v>
      </c>
      <c r="L12" s="8" t="s">
        <v>237</v>
      </c>
    </row>
    <row r="13" spans="1:12" ht="252" x14ac:dyDescent="0.2">
      <c r="A13" s="43" t="s">
        <v>240</v>
      </c>
      <c r="B13" s="1" t="s">
        <v>239</v>
      </c>
      <c r="C13" s="8" t="s">
        <v>21</v>
      </c>
      <c r="D13" s="70">
        <v>84.74</v>
      </c>
      <c r="E13" s="79">
        <v>89</v>
      </c>
      <c r="F13" s="70">
        <v>90</v>
      </c>
      <c r="G13" s="70">
        <v>91</v>
      </c>
      <c r="H13" s="70">
        <v>92</v>
      </c>
      <c r="I13" s="70">
        <v>93</v>
      </c>
      <c r="J13" s="70">
        <v>94</v>
      </c>
      <c r="K13" s="70">
        <v>95</v>
      </c>
      <c r="L13" s="8" t="s">
        <v>253</v>
      </c>
    </row>
    <row r="14" spans="1:12" ht="252" x14ac:dyDescent="0.2">
      <c r="A14" s="43" t="s">
        <v>264</v>
      </c>
      <c r="B14" s="15" t="s">
        <v>116</v>
      </c>
      <c r="C14" s="8" t="s">
        <v>21</v>
      </c>
      <c r="D14" s="14">
        <v>100</v>
      </c>
      <c r="E14" s="77">
        <v>100</v>
      </c>
      <c r="F14" s="14">
        <v>100</v>
      </c>
      <c r="G14" s="14">
        <v>100</v>
      </c>
      <c r="H14" s="14">
        <v>100</v>
      </c>
      <c r="I14" s="14">
        <v>100</v>
      </c>
      <c r="J14" s="14">
        <v>100</v>
      </c>
      <c r="K14" s="14">
        <v>100</v>
      </c>
      <c r="L14" s="8" t="s">
        <v>253</v>
      </c>
    </row>
    <row r="15" spans="1:12" x14ac:dyDescent="0.2">
      <c r="A15" s="1"/>
      <c r="B15" s="187" t="s">
        <v>34</v>
      </c>
      <c r="C15" s="187"/>
      <c r="D15" s="187"/>
      <c r="E15" s="187"/>
      <c r="F15" s="187"/>
      <c r="G15" s="187"/>
      <c r="H15" s="187"/>
      <c r="I15" s="187"/>
      <c r="J15" s="187"/>
      <c r="K15" s="187"/>
      <c r="L15" s="187"/>
    </row>
    <row r="16" spans="1:12" ht="21.75" customHeight="1" x14ac:dyDescent="0.2">
      <c r="A16" s="1">
        <v>2</v>
      </c>
      <c r="B16" s="173" t="s">
        <v>50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2" ht="48" x14ac:dyDescent="0.2">
      <c r="A17" s="1" t="s">
        <v>146</v>
      </c>
      <c r="B17" s="18" t="s">
        <v>148</v>
      </c>
      <c r="C17" s="18"/>
      <c r="D17" s="18"/>
      <c r="E17" s="80"/>
      <c r="F17" s="18"/>
      <c r="G17" s="18"/>
      <c r="H17" s="18"/>
      <c r="I17" s="18"/>
      <c r="J17" s="18"/>
      <c r="K17" s="18"/>
      <c r="L17" s="18"/>
    </row>
    <row r="18" spans="1:12" ht="144" x14ac:dyDescent="0.2">
      <c r="A18" s="1" t="s">
        <v>145</v>
      </c>
      <c r="B18" s="4" t="s">
        <v>117</v>
      </c>
      <c r="C18" s="8" t="s">
        <v>21</v>
      </c>
      <c r="D18" s="14">
        <v>100</v>
      </c>
      <c r="E18" s="77">
        <v>100</v>
      </c>
      <c r="F18" s="14">
        <v>100</v>
      </c>
      <c r="G18" s="14">
        <v>100</v>
      </c>
      <c r="H18" s="14">
        <v>100</v>
      </c>
      <c r="I18" s="14">
        <v>100</v>
      </c>
      <c r="J18" s="14">
        <v>100</v>
      </c>
      <c r="K18" s="14">
        <v>100</v>
      </c>
      <c r="L18" s="8" t="s">
        <v>54</v>
      </c>
    </row>
    <row r="19" spans="1:12" ht="72" x14ac:dyDescent="0.2">
      <c r="A19" s="1" t="s">
        <v>147</v>
      </c>
      <c r="B19" s="16" t="s">
        <v>118</v>
      </c>
      <c r="C19" s="8" t="s">
        <v>21</v>
      </c>
      <c r="D19" s="8">
        <v>100</v>
      </c>
      <c r="E19" s="75">
        <v>100</v>
      </c>
      <c r="F19" s="8">
        <v>100</v>
      </c>
      <c r="G19" s="8">
        <v>100</v>
      </c>
      <c r="H19" s="8">
        <v>100</v>
      </c>
      <c r="I19" s="8">
        <v>100</v>
      </c>
      <c r="J19" s="8">
        <v>100</v>
      </c>
      <c r="K19" s="8">
        <v>100</v>
      </c>
      <c r="L19" s="8" t="s">
        <v>25</v>
      </c>
    </row>
    <row r="20" spans="1:12" ht="48" x14ac:dyDescent="0.2">
      <c r="A20" s="179" t="s">
        <v>149</v>
      </c>
      <c r="B20" s="25" t="s">
        <v>119</v>
      </c>
      <c r="C20" s="8" t="s">
        <v>21</v>
      </c>
      <c r="D20" s="3"/>
      <c r="E20" s="81"/>
      <c r="F20" s="3"/>
      <c r="G20" s="3"/>
      <c r="H20" s="3"/>
      <c r="I20" s="8"/>
      <c r="J20" s="8"/>
      <c r="K20" s="8"/>
      <c r="L20" s="173" t="s">
        <v>25</v>
      </c>
    </row>
    <row r="21" spans="1:12" x14ac:dyDescent="0.2">
      <c r="A21" s="180"/>
      <c r="B21" s="4" t="s">
        <v>26</v>
      </c>
      <c r="C21" s="8"/>
      <c r="D21" s="20"/>
      <c r="E21" s="82"/>
      <c r="F21" s="20"/>
      <c r="G21" s="20"/>
      <c r="H21" s="20">
        <v>100</v>
      </c>
      <c r="I21" s="20"/>
      <c r="J21" s="20"/>
      <c r="K21" s="20"/>
      <c r="L21" s="173"/>
    </row>
    <row r="22" spans="1:12" x14ac:dyDescent="0.2">
      <c r="A22" s="180"/>
      <c r="B22" s="4" t="s">
        <v>27</v>
      </c>
      <c r="C22" s="8"/>
      <c r="D22" s="20"/>
      <c r="E22" s="82"/>
      <c r="F22" s="20"/>
      <c r="G22" s="20"/>
      <c r="H22" s="20">
        <v>100</v>
      </c>
      <c r="I22" s="20"/>
      <c r="J22" s="20"/>
      <c r="K22" s="20"/>
      <c r="L22" s="173"/>
    </row>
    <row r="23" spans="1:12" x14ac:dyDescent="0.2">
      <c r="A23" s="180"/>
      <c r="B23" s="4" t="s">
        <v>35</v>
      </c>
      <c r="C23" s="8"/>
      <c r="D23" s="20">
        <v>100</v>
      </c>
      <c r="E23" s="82"/>
      <c r="F23" s="20"/>
      <c r="G23" s="20"/>
      <c r="H23" s="20"/>
      <c r="I23" s="20"/>
      <c r="J23" s="20"/>
      <c r="K23" s="20"/>
      <c r="L23" s="173"/>
    </row>
    <row r="24" spans="1:12" x14ac:dyDescent="0.2">
      <c r="A24" s="180"/>
      <c r="B24" s="4" t="s">
        <v>36</v>
      </c>
      <c r="C24" s="8"/>
      <c r="D24" s="20"/>
      <c r="E24" s="82">
        <v>100</v>
      </c>
      <c r="F24" s="20"/>
      <c r="G24" s="20"/>
      <c r="H24" s="20"/>
      <c r="I24" s="20"/>
      <c r="J24" s="20"/>
      <c r="K24" s="20"/>
      <c r="L24" s="173"/>
    </row>
    <row r="25" spans="1:12" x14ac:dyDescent="0.2">
      <c r="A25" s="180"/>
      <c r="B25" s="4" t="s">
        <v>37</v>
      </c>
      <c r="C25" s="8"/>
      <c r="D25" s="20"/>
      <c r="E25" s="82"/>
      <c r="F25" s="20">
        <v>100</v>
      </c>
      <c r="G25" s="20"/>
      <c r="H25" s="20"/>
      <c r="I25" s="20"/>
      <c r="J25" s="20"/>
      <c r="K25" s="20"/>
      <c r="L25" s="173"/>
    </row>
    <row r="26" spans="1:12" x14ac:dyDescent="0.2">
      <c r="A26" s="180"/>
      <c r="B26" s="4" t="s">
        <v>38</v>
      </c>
      <c r="C26" s="8"/>
      <c r="D26" s="20"/>
      <c r="E26" s="82"/>
      <c r="F26" s="20"/>
      <c r="G26" s="20">
        <v>100</v>
      </c>
      <c r="H26" s="20"/>
      <c r="I26" s="20"/>
      <c r="J26" s="20"/>
      <c r="K26" s="20"/>
      <c r="L26" s="173"/>
    </row>
    <row r="27" spans="1:12" ht="96" x14ac:dyDescent="0.2">
      <c r="A27" s="1" t="s">
        <v>261</v>
      </c>
      <c r="B27" s="4" t="s">
        <v>120</v>
      </c>
      <c r="C27" s="8" t="s">
        <v>21</v>
      </c>
      <c r="D27" s="20">
        <v>100</v>
      </c>
      <c r="E27" s="82">
        <v>100</v>
      </c>
      <c r="F27" s="20">
        <v>100</v>
      </c>
      <c r="G27" s="20">
        <v>100</v>
      </c>
      <c r="H27" s="20">
        <v>100</v>
      </c>
      <c r="I27" s="20">
        <v>100</v>
      </c>
      <c r="J27" s="20">
        <v>100</v>
      </c>
      <c r="K27" s="20">
        <v>100</v>
      </c>
      <c r="L27" s="8" t="s">
        <v>25</v>
      </c>
    </row>
    <row r="28" spans="1:12" ht="36" x14ac:dyDescent="0.2">
      <c r="A28" s="1" t="s">
        <v>150</v>
      </c>
      <c r="B28" s="16" t="s">
        <v>121</v>
      </c>
      <c r="C28" s="4" t="s">
        <v>21</v>
      </c>
      <c r="D28" s="8">
        <v>100</v>
      </c>
      <c r="E28" s="75">
        <v>100</v>
      </c>
      <c r="F28" s="8">
        <v>100</v>
      </c>
      <c r="G28" s="8">
        <v>100</v>
      </c>
      <c r="H28" s="8">
        <v>100</v>
      </c>
      <c r="I28" s="8">
        <v>100</v>
      </c>
      <c r="J28" s="8">
        <v>100</v>
      </c>
      <c r="K28" s="8">
        <v>100</v>
      </c>
      <c r="L28" s="18"/>
    </row>
    <row r="29" spans="1:12" ht="60" x14ac:dyDescent="0.2">
      <c r="A29" s="1" t="s">
        <v>167</v>
      </c>
      <c r="B29" s="18" t="s">
        <v>151</v>
      </c>
      <c r="C29" s="18"/>
      <c r="D29" s="18"/>
      <c r="E29" s="80"/>
      <c r="F29" s="18"/>
      <c r="G29" s="18"/>
      <c r="H29" s="18"/>
      <c r="I29" s="18"/>
      <c r="J29" s="18"/>
      <c r="K29" s="18"/>
      <c r="L29" s="8" t="s">
        <v>0</v>
      </c>
    </row>
    <row r="30" spans="1:12" ht="48" x14ac:dyDescent="0.2">
      <c r="A30" s="1" t="s">
        <v>168</v>
      </c>
      <c r="B30" s="16" t="s">
        <v>122</v>
      </c>
      <c r="C30" s="17" t="s">
        <v>21</v>
      </c>
      <c r="D30" s="9">
        <v>6</v>
      </c>
      <c r="E30" s="78">
        <v>1.5</v>
      </c>
      <c r="F30" s="9">
        <v>1.4</v>
      </c>
      <c r="G30" s="9">
        <v>1.3</v>
      </c>
      <c r="H30" s="9">
        <v>1.2</v>
      </c>
      <c r="I30" s="9">
        <v>1.1000000000000001</v>
      </c>
      <c r="J30" s="9">
        <v>1</v>
      </c>
      <c r="K30" s="9">
        <v>1</v>
      </c>
      <c r="L30" s="18"/>
    </row>
    <row r="31" spans="1:12" ht="36" x14ac:dyDescent="0.2">
      <c r="A31" s="1" t="s">
        <v>61</v>
      </c>
      <c r="B31" s="18" t="s">
        <v>152</v>
      </c>
      <c r="C31" s="18"/>
      <c r="D31" s="18"/>
      <c r="E31" s="80"/>
      <c r="F31" s="18"/>
      <c r="G31" s="18"/>
      <c r="H31" s="18"/>
      <c r="I31" s="18"/>
      <c r="J31" s="18"/>
      <c r="K31" s="18"/>
      <c r="L31" s="16"/>
    </row>
    <row r="32" spans="1:12" ht="72" x14ac:dyDescent="0.2">
      <c r="A32" s="1" t="s">
        <v>62</v>
      </c>
      <c r="B32" s="16" t="s">
        <v>241</v>
      </c>
      <c r="C32" s="16" t="s">
        <v>21</v>
      </c>
      <c r="D32" s="16">
        <v>100</v>
      </c>
      <c r="E32" s="83"/>
      <c r="F32" s="16"/>
      <c r="G32" s="16"/>
      <c r="H32" s="16"/>
      <c r="I32" s="16"/>
      <c r="J32" s="16"/>
      <c r="K32" s="16"/>
      <c r="L32" s="16" t="s">
        <v>55</v>
      </c>
    </row>
    <row r="33" spans="1:12" ht="60" x14ac:dyDescent="0.2">
      <c r="A33" s="1" t="s">
        <v>242</v>
      </c>
      <c r="B33" s="16" t="s">
        <v>243</v>
      </c>
      <c r="C33" s="16" t="s">
        <v>21</v>
      </c>
      <c r="D33" s="16"/>
      <c r="E33" s="83">
        <v>100</v>
      </c>
      <c r="F33" s="16">
        <v>100</v>
      </c>
      <c r="G33" s="16">
        <v>100</v>
      </c>
      <c r="H33" s="16">
        <v>100</v>
      </c>
      <c r="I33" s="16">
        <v>100</v>
      </c>
      <c r="J33" s="16">
        <v>100</v>
      </c>
      <c r="K33" s="16">
        <v>100</v>
      </c>
      <c r="L33" s="16" t="s">
        <v>55</v>
      </c>
    </row>
    <row r="34" spans="1:12" ht="96" x14ac:dyDescent="0.2">
      <c r="A34" s="1" t="s">
        <v>63</v>
      </c>
      <c r="B34" s="2" t="s">
        <v>153</v>
      </c>
      <c r="C34" s="2"/>
      <c r="D34" s="2"/>
      <c r="E34" s="76"/>
      <c r="F34" s="2"/>
      <c r="G34" s="2"/>
      <c r="H34" s="2"/>
      <c r="I34" s="2"/>
      <c r="J34" s="2"/>
      <c r="K34" s="2"/>
      <c r="L34" s="8" t="s">
        <v>43</v>
      </c>
    </row>
    <row r="35" spans="1:12" ht="96" x14ac:dyDescent="0.2">
      <c r="A35" s="1" t="s">
        <v>64</v>
      </c>
      <c r="B35" s="16" t="s">
        <v>123</v>
      </c>
      <c r="C35" s="17" t="s">
        <v>21</v>
      </c>
      <c r="D35" s="20">
        <v>100</v>
      </c>
      <c r="E35" s="82"/>
      <c r="F35" s="20"/>
      <c r="G35" s="20"/>
      <c r="H35" s="20"/>
      <c r="I35" s="20"/>
      <c r="J35" s="20"/>
      <c r="K35" s="20"/>
      <c r="L35" s="8"/>
    </row>
    <row r="36" spans="1:12" ht="120" x14ac:dyDescent="0.2">
      <c r="A36" s="1" t="s">
        <v>244</v>
      </c>
      <c r="B36" s="16" t="s">
        <v>245</v>
      </c>
      <c r="C36" s="17" t="s">
        <v>21</v>
      </c>
      <c r="D36" s="20">
        <v>100</v>
      </c>
      <c r="E36" s="82">
        <v>100</v>
      </c>
      <c r="F36" s="20"/>
      <c r="G36" s="20"/>
      <c r="H36" s="20"/>
      <c r="I36" s="20"/>
      <c r="J36" s="20"/>
      <c r="K36" s="20"/>
      <c r="L36" s="45"/>
    </row>
    <row r="37" spans="1:12" ht="120" x14ac:dyDescent="0.2">
      <c r="A37" s="1" t="s">
        <v>65</v>
      </c>
      <c r="B37" s="18" t="s">
        <v>262</v>
      </c>
      <c r="C37" s="18"/>
      <c r="D37" s="18"/>
      <c r="E37" s="80"/>
      <c r="F37" s="18"/>
      <c r="G37" s="18"/>
      <c r="H37" s="18"/>
      <c r="I37" s="18"/>
      <c r="J37" s="18"/>
      <c r="K37" s="18"/>
      <c r="L37" s="38" t="s">
        <v>45</v>
      </c>
    </row>
    <row r="38" spans="1:12" ht="48" x14ac:dyDescent="0.2">
      <c r="A38" s="1" t="s">
        <v>66</v>
      </c>
      <c r="B38" s="16" t="s">
        <v>124</v>
      </c>
      <c r="C38" s="17" t="s">
        <v>21</v>
      </c>
      <c r="D38" s="20">
        <v>100</v>
      </c>
      <c r="E38" s="82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18"/>
    </row>
    <row r="39" spans="1:12" ht="60" x14ac:dyDescent="0.2">
      <c r="A39" s="1" t="s">
        <v>67</v>
      </c>
      <c r="B39" s="18" t="s">
        <v>263</v>
      </c>
      <c r="C39" s="18"/>
      <c r="D39" s="18"/>
      <c r="E39" s="80"/>
      <c r="F39" s="18"/>
      <c r="G39" s="18"/>
      <c r="H39" s="18"/>
      <c r="I39" s="18"/>
      <c r="J39" s="18"/>
      <c r="K39" s="18"/>
      <c r="L39" s="8" t="s">
        <v>16</v>
      </c>
    </row>
    <row r="40" spans="1:12" ht="60" x14ac:dyDescent="0.2">
      <c r="A40" s="39" t="s">
        <v>68</v>
      </c>
      <c r="B40" s="16" t="s">
        <v>125</v>
      </c>
      <c r="C40" s="17" t="s">
        <v>21</v>
      </c>
      <c r="D40" s="40">
        <v>0</v>
      </c>
      <c r="E40" s="84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8"/>
    </row>
    <row r="41" spans="1:12" ht="24" customHeight="1" x14ac:dyDescent="0.2">
      <c r="A41" s="1" t="s">
        <v>69</v>
      </c>
      <c r="B41" s="16" t="s">
        <v>154</v>
      </c>
      <c r="C41" s="17"/>
      <c r="D41" s="40"/>
      <c r="E41" s="84"/>
      <c r="F41" s="40"/>
      <c r="G41" s="40"/>
      <c r="H41" s="40"/>
      <c r="I41" s="40"/>
      <c r="J41" s="40"/>
      <c r="K41" s="40"/>
      <c r="L41" s="177" t="s">
        <v>95</v>
      </c>
    </row>
    <row r="42" spans="1:12" ht="36" x14ac:dyDescent="0.2">
      <c r="A42" s="31" t="s">
        <v>70</v>
      </c>
      <c r="B42" s="46" t="s">
        <v>92</v>
      </c>
      <c r="C42" s="12" t="s">
        <v>94</v>
      </c>
      <c r="D42" s="12">
        <f>D44+D45</f>
        <v>0</v>
      </c>
      <c r="E42" s="12">
        <f t="shared" ref="E42:K42" si="0">E44+E45</f>
        <v>0</v>
      </c>
      <c r="F42" s="12">
        <f t="shared" si="0"/>
        <v>0</v>
      </c>
      <c r="G42" s="12">
        <f t="shared" si="0"/>
        <v>0</v>
      </c>
      <c r="H42" s="12">
        <f t="shared" si="0"/>
        <v>1775</v>
      </c>
      <c r="I42" s="12">
        <f t="shared" si="0"/>
        <v>0</v>
      </c>
      <c r="J42" s="12">
        <f t="shared" si="0"/>
        <v>1000</v>
      </c>
      <c r="K42" s="12">
        <f t="shared" si="0"/>
        <v>800</v>
      </c>
      <c r="L42" s="183"/>
    </row>
    <row r="43" spans="1:12" x14ac:dyDescent="0.2">
      <c r="A43" s="35"/>
      <c r="B43" s="47" t="s">
        <v>84</v>
      </c>
      <c r="C43" s="48"/>
      <c r="D43" s="12"/>
      <c r="E43" s="85"/>
      <c r="F43" s="24"/>
      <c r="G43" s="24"/>
      <c r="H43" s="22"/>
      <c r="I43" s="12"/>
      <c r="J43" s="23"/>
      <c r="K43" s="23"/>
      <c r="L43" s="183"/>
    </row>
    <row r="44" spans="1:12" ht="24" x14ac:dyDescent="0.2">
      <c r="A44" s="35"/>
      <c r="B44" s="50" t="s">
        <v>86</v>
      </c>
      <c r="C44" s="21" t="s">
        <v>94</v>
      </c>
      <c r="D44" s="21">
        <v>0</v>
      </c>
      <c r="E44" s="86">
        <v>0</v>
      </c>
      <c r="F44" s="21">
        <v>0</v>
      </c>
      <c r="G44" s="21">
        <v>0</v>
      </c>
      <c r="H44" s="21">
        <v>1775</v>
      </c>
      <c r="I44" s="21">
        <v>0</v>
      </c>
      <c r="J44" s="21">
        <v>0</v>
      </c>
      <c r="K44" s="21">
        <v>0</v>
      </c>
      <c r="L44" s="183"/>
    </row>
    <row r="45" spans="1:12" ht="24" x14ac:dyDescent="0.2">
      <c r="A45" s="33"/>
      <c r="B45" s="50" t="s">
        <v>87</v>
      </c>
      <c r="C45" s="21" t="s">
        <v>94</v>
      </c>
      <c r="D45" s="21">
        <v>0</v>
      </c>
      <c r="E45" s="86">
        <v>0</v>
      </c>
      <c r="F45" s="21">
        <v>0</v>
      </c>
      <c r="G45" s="21">
        <v>0</v>
      </c>
      <c r="H45" s="21">
        <v>0</v>
      </c>
      <c r="I45" s="21">
        <v>0</v>
      </c>
      <c r="J45" s="21">
        <v>1000</v>
      </c>
      <c r="K45" s="21">
        <v>800</v>
      </c>
      <c r="L45" s="183"/>
    </row>
    <row r="46" spans="1:12" ht="36" x14ac:dyDescent="0.2">
      <c r="A46" s="97" t="s">
        <v>169</v>
      </c>
      <c r="B46" s="49" t="s">
        <v>92</v>
      </c>
      <c r="C46" s="21" t="s">
        <v>94</v>
      </c>
      <c r="D46" s="21">
        <f>D47</f>
        <v>25</v>
      </c>
      <c r="E46" s="21">
        <f t="shared" ref="E46:K46" si="1">E47</f>
        <v>140</v>
      </c>
      <c r="F46" s="21">
        <f t="shared" si="1"/>
        <v>39</v>
      </c>
      <c r="G46" s="21">
        <f t="shared" si="1"/>
        <v>0</v>
      </c>
      <c r="H46" s="21">
        <f t="shared" si="1"/>
        <v>0</v>
      </c>
      <c r="I46" s="21">
        <f t="shared" si="1"/>
        <v>0</v>
      </c>
      <c r="J46" s="21">
        <f t="shared" si="1"/>
        <v>0</v>
      </c>
      <c r="K46" s="21">
        <f t="shared" si="1"/>
        <v>0</v>
      </c>
      <c r="L46" s="183"/>
    </row>
    <row r="47" spans="1:12" ht="24" x14ac:dyDescent="0.2">
      <c r="A47" s="97"/>
      <c r="B47" s="49" t="s">
        <v>85</v>
      </c>
      <c r="C47" s="21" t="s">
        <v>94</v>
      </c>
      <c r="D47" s="21">
        <f>D48</f>
        <v>25</v>
      </c>
      <c r="E47" s="21">
        <f t="shared" ref="E47:K47" si="2">E48</f>
        <v>140</v>
      </c>
      <c r="F47" s="21">
        <f t="shared" si="2"/>
        <v>39</v>
      </c>
      <c r="G47" s="21">
        <f t="shared" si="2"/>
        <v>0</v>
      </c>
      <c r="H47" s="21">
        <f t="shared" si="2"/>
        <v>0</v>
      </c>
      <c r="I47" s="21">
        <f t="shared" si="2"/>
        <v>0</v>
      </c>
      <c r="J47" s="21">
        <f t="shared" si="2"/>
        <v>0</v>
      </c>
      <c r="K47" s="21">
        <f t="shared" si="2"/>
        <v>0</v>
      </c>
      <c r="L47" s="183"/>
    </row>
    <row r="48" spans="1:12" ht="24" x14ac:dyDescent="0.2">
      <c r="A48" s="98"/>
      <c r="B48" s="50" t="s">
        <v>88</v>
      </c>
      <c r="C48" s="21" t="s">
        <v>94</v>
      </c>
      <c r="D48" s="21">
        <v>25</v>
      </c>
      <c r="E48" s="86">
        <v>140</v>
      </c>
      <c r="F48" s="21">
        <v>39</v>
      </c>
      <c r="G48" s="21">
        <v>0</v>
      </c>
      <c r="H48" s="21">
        <v>0</v>
      </c>
      <c r="I48" s="21">
        <v>0</v>
      </c>
      <c r="J48" s="51">
        <v>0</v>
      </c>
      <c r="K48" s="51">
        <v>0</v>
      </c>
      <c r="L48" s="178"/>
    </row>
    <row r="49" spans="1:13" ht="36" x14ac:dyDescent="0.2">
      <c r="A49" s="35" t="s">
        <v>275</v>
      </c>
      <c r="B49" s="47" t="s">
        <v>93</v>
      </c>
      <c r="C49" s="12" t="s">
        <v>21</v>
      </c>
      <c r="D49" s="52">
        <v>70.989999999999995</v>
      </c>
      <c r="E49" s="87">
        <v>73.8</v>
      </c>
      <c r="F49" s="52">
        <v>79.8</v>
      </c>
      <c r="G49" s="52">
        <v>89.7</v>
      </c>
      <c r="H49" s="52">
        <v>91.8</v>
      </c>
      <c r="I49" s="52">
        <v>98.7</v>
      </c>
      <c r="J49" s="52">
        <v>99</v>
      </c>
      <c r="K49" s="52">
        <v>100</v>
      </c>
      <c r="L49" s="183" t="s">
        <v>95</v>
      </c>
    </row>
    <row r="50" spans="1:13" x14ac:dyDescent="0.2">
      <c r="A50" s="36"/>
      <c r="B50" s="47" t="s">
        <v>2</v>
      </c>
      <c r="C50" s="12"/>
      <c r="D50" s="53"/>
      <c r="E50" s="88"/>
      <c r="F50" s="54"/>
      <c r="G50" s="55"/>
      <c r="H50" s="55"/>
      <c r="I50" s="53"/>
      <c r="J50" s="56"/>
      <c r="K50" s="56"/>
      <c r="L50" s="183"/>
      <c r="M50" s="1" t="s">
        <v>96</v>
      </c>
    </row>
    <row r="51" spans="1:13" ht="24" x14ac:dyDescent="0.2">
      <c r="A51" s="36"/>
      <c r="B51" s="47" t="s">
        <v>89</v>
      </c>
      <c r="C51" s="12" t="s">
        <v>21</v>
      </c>
      <c r="D51" s="52">
        <v>65.87</v>
      </c>
      <c r="E51" s="87">
        <v>58.6</v>
      </c>
      <c r="F51" s="52">
        <v>78.2</v>
      </c>
      <c r="G51" s="52">
        <v>100</v>
      </c>
      <c r="H51" s="57">
        <v>100</v>
      </c>
      <c r="I51" s="57">
        <v>100</v>
      </c>
      <c r="J51" s="57">
        <v>100</v>
      </c>
      <c r="K51" s="57">
        <v>100</v>
      </c>
      <c r="L51" s="183"/>
      <c r="M51" s="1" t="s">
        <v>97</v>
      </c>
    </row>
    <row r="52" spans="1:13" ht="24" x14ac:dyDescent="0.2">
      <c r="A52" s="36"/>
      <c r="B52" s="47" t="s">
        <v>90</v>
      </c>
      <c r="C52" s="12" t="s">
        <v>21</v>
      </c>
      <c r="D52" s="52">
        <v>75.56</v>
      </c>
      <c r="E52" s="87">
        <v>73.5</v>
      </c>
      <c r="F52" s="52">
        <v>77.7</v>
      </c>
      <c r="G52" s="52">
        <v>78</v>
      </c>
      <c r="H52" s="52">
        <v>82.6</v>
      </c>
      <c r="I52" s="52">
        <v>97.3</v>
      </c>
      <c r="J52" s="52">
        <v>99</v>
      </c>
      <c r="K52" s="52">
        <v>100</v>
      </c>
      <c r="L52" s="183"/>
      <c r="M52" s="1">
        <v>4</v>
      </c>
    </row>
    <row r="53" spans="1:13" s="42" customFormat="1" ht="24" x14ac:dyDescent="0.2">
      <c r="A53" s="37"/>
      <c r="B53" s="47" t="s">
        <v>91</v>
      </c>
      <c r="C53" s="12" t="s">
        <v>21</v>
      </c>
      <c r="D53" s="52">
        <v>89.26</v>
      </c>
      <c r="E53" s="87">
        <v>89.4</v>
      </c>
      <c r="F53" s="52">
        <v>98.2</v>
      </c>
      <c r="G53" s="57">
        <v>100</v>
      </c>
      <c r="H53" s="57">
        <v>100</v>
      </c>
      <c r="I53" s="57">
        <v>100</v>
      </c>
      <c r="J53" s="58">
        <v>100</v>
      </c>
      <c r="K53" s="58">
        <v>100</v>
      </c>
      <c r="L53" s="178"/>
      <c r="M53" s="1" t="s">
        <v>71</v>
      </c>
    </row>
    <row r="54" spans="1:13" s="42" customFormat="1" ht="12.75" customHeight="1" x14ac:dyDescent="0.2">
      <c r="A54" s="188" t="s">
        <v>44</v>
      </c>
      <c r="B54" s="189"/>
      <c r="C54" s="189"/>
      <c r="D54" s="189"/>
      <c r="E54" s="189"/>
      <c r="F54" s="189"/>
      <c r="G54" s="189"/>
      <c r="H54" s="189"/>
      <c r="I54" s="189"/>
      <c r="J54" s="189"/>
      <c r="K54" s="189"/>
      <c r="L54" s="189"/>
      <c r="M54" s="72"/>
    </row>
    <row r="55" spans="1:13" ht="36" x14ac:dyDescent="0.2">
      <c r="A55" s="1" t="s">
        <v>260</v>
      </c>
      <c r="B55" s="8" t="s">
        <v>48</v>
      </c>
      <c r="C55" s="8"/>
      <c r="D55" s="8"/>
      <c r="E55" s="75"/>
      <c r="F55" s="8"/>
      <c r="G55" s="8"/>
      <c r="H55" s="8"/>
      <c r="I55" s="8"/>
      <c r="J55" s="8"/>
      <c r="K55" s="8"/>
      <c r="L55" s="2"/>
      <c r="M55" s="1" t="s">
        <v>98</v>
      </c>
    </row>
    <row r="56" spans="1:13" ht="60" x14ac:dyDescent="0.2">
      <c r="A56" s="1" t="s">
        <v>170</v>
      </c>
      <c r="B56" s="2" t="s">
        <v>155</v>
      </c>
      <c r="C56" s="2"/>
      <c r="D56" s="2"/>
      <c r="E56" s="76"/>
      <c r="F56" s="2"/>
      <c r="G56" s="2"/>
      <c r="H56" s="2"/>
      <c r="I56" s="2"/>
      <c r="J56" s="2"/>
      <c r="K56" s="2"/>
      <c r="L56" s="8" t="s">
        <v>0</v>
      </c>
      <c r="M56" s="1" t="s">
        <v>99</v>
      </c>
    </row>
    <row r="57" spans="1:13" ht="144" x14ac:dyDescent="0.2">
      <c r="A57" s="1" t="s">
        <v>171</v>
      </c>
      <c r="B57" s="16" t="s">
        <v>126</v>
      </c>
      <c r="C57" s="8" t="s">
        <v>21</v>
      </c>
      <c r="D57" s="13">
        <v>69</v>
      </c>
      <c r="E57" s="89">
        <v>87.2</v>
      </c>
      <c r="F57" s="13">
        <v>73</v>
      </c>
      <c r="G57" s="13">
        <v>75</v>
      </c>
      <c r="H57" s="13">
        <v>75</v>
      </c>
      <c r="I57" s="13">
        <v>75</v>
      </c>
      <c r="J57" s="13">
        <v>75</v>
      </c>
      <c r="K57" s="13">
        <v>75</v>
      </c>
      <c r="L57" s="8" t="s">
        <v>54</v>
      </c>
      <c r="M57" s="1"/>
    </row>
    <row r="58" spans="1:13" ht="48" x14ac:dyDescent="0.2">
      <c r="A58" s="1" t="s">
        <v>172</v>
      </c>
      <c r="B58" s="4" t="s">
        <v>127</v>
      </c>
      <c r="C58" s="8" t="s">
        <v>21</v>
      </c>
      <c r="D58" s="13">
        <v>100</v>
      </c>
      <c r="E58" s="89">
        <v>100</v>
      </c>
      <c r="F58" s="13">
        <v>100</v>
      </c>
      <c r="G58" s="13">
        <v>100</v>
      </c>
      <c r="H58" s="13">
        <v>100</v>
      </c>
      <c r="I58" s="13">
        <v>100</v>
      </c>
      <c r="J58" s="13">
        <v>100</v>
      </c>
      <c r="K58" s="13">
        <v>100</v>
      </c>
      <c r="L58" s="8"/>
      <c r="M58" s="1"/>
    </row>
    <row r="59" spans="1:13" ht="24" x14ac:dyDescent="0.2">
      <c r="A59" s="1">
        <v>4</v>
      </c>
      <c r="B59" s="8" t="s">
        <v>49</v>
      </c>
      <c r="C59" s="8"/>
      <c r="D59" s="8"/>
      <c r="E59" s="75"/>
      <c r="F59" s="8"/>
      <c r="G59" s="8"/>
      <c r="H59" s="8"/>
      <c r="I59" s="8"/>
      <c r="J59" s="8"/>
      <c r="K59" s="8"/>
      <c r="L59" s="2"/>
      <c r="M59" s="1"/>
    </row>
    <row r="60" spans="1:13" ht="24" x14ac:dyDescent="0.2">
      <c r="A60" s="1" t="s">
        <v>173</v>
      </c>
      <c r="B60" s="2" t="s">
        <v>156</v>
      </c>
      <c r="C60" s="2"/>
      <c r="D60" s="2"/>
      <c r="E60" s="76"/>
      <c r="F60" s="2"/>
      <c r="G60" s="2"/>
      <c r="H60" s="2"/>
      <c r="I60" s="59"/>
      <c r="J60" s="59"/>
      <c r="K60" s="59"/>
      <c r="L60" s="8" t="s">
        <v>18</v>
      </c>
      <c r="M60" s="1">
        <v>5</v>
      </c>
    </row>
    <row r="61" spans="1:13" ht="36" x14ac:dyDescent="0.2">
      <c r="A61" s="1" t="s">
        <v>174</v>
      </c>
      <c r="B61" s="15" t="s">
        <v>128</v>
      </c>
      <c r="C61" s="8" t="s">
        <v>21</v>
      </c>
      <c r="D61" s="13">
        <v>5.5</v>
      </c>
      <c r="E61" s="89">
        <v>5.6</v>
      </c>
      <c r="F61" s="13">
        <v>5.7</v>
      </c>
      <c r="G61" s="13">
        <v>5.8</v>
      </c>
      <c r="H61" s="13">
        <v>5.9</v>
      </c>
      <c r="I61" s="13">
        <v>6</v>
      </c>
      <c r="J61" s="13">
        <v>6.1</v>
      </c>
      <c r="K61" s="13">
        <v>6.2</v>
      </c>
      <c r="L61" s="18"/>
      <c r="M61" s="1" t="s">
        <v>100</v>
      </c>
    </row>
    <row r="62" spans="1:13" ht="84" x14ac:dyDescent="0.2">
      <c r="A62" s="1" t="s">
        <v>175</v>
      </c>
      <c r="B62" s="18" t="s">
        <v>157</v>
      </c>
      <c r="C62" s="18"/>
      <c r="D62" s="18"/>
      <c r="E62" s="80"/>
      <c r="F62" s="18"/>
      <c r="G62" s="18"/>
      <c r="H62" s="18"/>
      <c r="I62" s="18"/>
      <c r="J62" s="18"/>
      <c r="K62" s="18"/>
      <c r="L62" s="8" t="s">
        <v>28</v>
      </c>
      <c r="M62" s="1" t="s">
        <v>101</v>
      </c>
    </row>
    <row r="63" spans="1:13" ht="48" x14ac:dyDescent="0.2">
      <c r="A63" s="1" t="s">
        <v>176</v>
      </c>
      <c r="B63" s="4" t="s">
        <v>129</v>
      </c>
      <c r="C63" s="8" t="s">
        <v>21</v>
      </c>
      <c r="D63" s="9">
        <v>16</v>
      </c>
      <c r="E63" s="78">
        <v>16.100000000000001</v>
      </c>
      <c r="F63" s="9">
        <v>16.2</v>
      </c>
      <c r="G63" s="9">
        <v>16.3</v>
      </c>
      <c r="H63" s="9">
        <v>16.3</v>
      </c>
      <c r="I63" s="9">
        <v>16.3</v>
      </c>
      <c r="J63" s="9">
        <v>16.3</v>
      </c>
      <c r="K63" s="9">
        <v>16.3</v>
      </c>
      <c r="L63" s="8"/>
      <c r="M63" s="1" t="s">
        <v>102</v>
      </c>
    </row>
    <row r="64" spans="1:13" ht="72" x14ac:dyDescent="0.2">
      <c r="A64" s="1" t="s">
        <v>227</v>
      </c>
      <c r="B64" s="2" t="s">
        <v>228</v>
      </c>
      <c r="C64" s="8"/>
      <c r="D64" s="9"/>
      <c r="E64" s="78"/>
      <c r="F64" s="9"/>
      <c r="G64" s="9"/>
      <c r="H64" s="9"/>
      <c r="I64" s="9"/>
      <c r="J64" s="9"/>
      <c r="K64" s="9"/>
      <c r="L64" s="8" t="s">
        <v>231</v>
      </c>
      <c r="M64" s="1"/>
    </row>
    <row r="65" spans="1:14" ht="48" x14ac:dyDescent="0.2">
      <c r="A65" s="1" t="s">
        <v>229</v>
      </c>
      <c r="B65" s="10" t="s">
        <v>230</v>
      </c>
      <c r="C65" s="8" t="s">
        <v>9</v>
      </c>
      <c r="D65" s="9"/>
      <c r="E65" s="78">
        <v>300</v>
      </c>
      <c r="F65" s="9">
        <v>300</v>
      </c>
      <c r="G65" s="9">
        <v>300</v>
      </c>
      <c r="H65" s="9">
        <v>300</v>
      </c>
      <c r="I65" s="9">
        <v>300</v>
      </c>
      <c r="J65" s="9">
        <v>300</v>
      </c>
      <c r="K65" s="9">
        <v>300</v>
      </c>
      <c r="L65" s="8"/>
      <c r="M65" s="1">
        <v>6</v>
      </c>
    </row>
    <row r="66" spans="1:14" x14ac:dyDescent="0.2">
      <c r="A66" s="1" t="s">
        <v>310</v>
      </c>
      <c r="B66" s="4" t="s">
        <v>311</v>
      </c>
      <c r="C66" s="8"/>
      <c r="D66" s="9"/>
      <c r="E66" s="78"/>
      <c r="F66" s="9"/>
      <c r="G66" s="9"/>
      <c r="H66" s="9"/>
      <c r="I66" s="9"/>
      <c r="J66" s="9"/>
      <c r="K66" s="9"/>
      <c r="L66" s="8"/>
      <c r="M66" s="1"/>
    </row>
    <row r="67" spans="1:14" ht="87" customHeight="1" x14ac:dyDescent="0.2">
      <c r="A67" s="43" t="s">
        <v>312</v>
      </c>
      <c r="B67" s="15" t="s">
        <v>313</v>
      </c>
      <c r="C67" s="8" t="s">
        <v>9</v>
      </c>
      <c r="D67" s="9">
        <v>0</v>
      </c>
      <c r="E67" s="78">
        <v>0</v>
      </c>
      <c r="F67" s="9">
        <v>186</v>
      </c>
      <c r="G67" s="9">
        <v>186</v>
      </c>
      <c r="H67" s="9">
        <v>186</v>
      </c>
      <c r="I67" s="9">
        <v>0</v>
      </c>
      <c r="J67" s="9">
        <v>0</v>
      </c>
      <c r="K67" s="9">
        <v>0</v>
      </c>
      <c r="L67" s="110" t="s">
        <v>314</v>
      </c>
      <c r="M67" s="1"/>
    </row>
    <row r="68" spans="1:14" ht="24" x14ac:dyDescent="0.2">
      <c r="A68" s="1"/>
      <c r="B68" s="8" t="s">
        <v>15</v>
      </c>
      <c r="C68" s="8"/>
      <c r="D68" s="8"/>
      <c r="E68" s="75"/>
      <c r="F68" s="8"/>
      <c r="G68" s="8"/>
      <c r="H68" s="8"/>
      <c r="I68" s="8"/>
      <c r="J68" s="8"/>
      <c r="K68" s="8"/>
      <c r="L68" s="8"/>
      <c r="M68" s="1" t="s">
        <v>72</v>
      </c>
    </row>
    <row r="69" spans="1:14" ht="96" x14ac:dyDescent="0.2">
      <c r="A69" s="1" t="s">
        <v>258</v>
      </c>
      <c r="B69" s="8" t="s">
        <v>51</v>
      </c>
      <c r="C69" s="8"/>
      <c r="D69" s="8"/>
      <c r="E69" s="75"/>
      <c r="F69" s="8"/>
      <c r="G69" s="8"/>
      <c r="H69" s="8"/>
      <c r="I69" s="8"/>
      <c r="J69" s="8"/>
      <c r="K69" s="8"/>
      <c r="L69" s="2"/>
      <c r="M69" s="1" t="s">
        <v>73</v>
      </c>
    </row>
    <row r="70" spans="1:14" ht="60" x14ac:dyDescent="0.2">
      <c r="A70" s="1" t="s">
        <v>177</v>
      </c>
      <c r="B70" s="2" t="s">
        <v>158</v>
      </c>
      <c r="C70" s="2"/>
      <c r="D70" s="2"/>
      <c r="E70" s="76"/>
      <c r="F70" s="2"/>
      <c r="G70" s="2"/>
      <c r="H70" s="2"/>
      <c r="I70" s="2"/>
      <c r="J70" s="2"/>
      <c r="K70" s="2"/>
      <c r="L70" s="8" t="s">
        <v>18</v>
      </c>
      <c r="M70" s="1" t="s">
        <v>103</v>
      </c>
    </row>
    <row r="71" spans="1:14" ht="108" x14ac:dyDescent="0.2">
      <c r="A71" s="1" t="s">
        <v>178</v>
      </c>
      <c r="B71" s="4" t="s">
        <v>130</v>
      </c>
      <c r="C71" s="8" t="s">
        <v>17</v>
      </c>
      <c r="D71" s="9">
        <v>12.6</v>
      </c>
      <c r="E71" s="78">
        <v>12.7</v>
      </c>
      <c r="F71" s="9">
        <v>12.8</v>
      </c>
      <c r="G71" s="9">
        <v>12.9</v>
      </c>
      <c r="H71" s="9">
        <v>13</v>
      </c>
      <c r="I71" s="9">
        <v>13</v>
      </c>
      <c r="J71" s="9">
        <v>13</v>
      </c>
      <c r="K71" s="9">
        <v>13</v>
      </c>
      <c r="L71" s="8" t="s">
        <v>46</v>
      </c>
      <c r="M71" s="1"/>
    </row>
    <row r="72" spans="1:14" ht="36" x14ac:dyDescent="0.2">
      <c r="A72" s="1" t="s">
        <v>179</v>
      </c>
      <c r="B72" s="4" t="s">
        <v>246</v>
      </c>
      <c r="C72" s="8" t="s">
        <v>21</v>
      </c>
      <c r="D72" s="9">
        <v>60</v>
      </c>
      <c r="E72" s="78">
        <v>54.5</v>
      </c>
      <c r="F72" s="9">
        <v>41.7</v>
      </c>
      <c r="G72" s="9">
        <v>41.7</v>
      </c>
      <c r="H72" s="9">
        <v>41.7</v>
      </c>
      <c r="I72" s="9">
        <v>41.7</v>
      </c>
      <c r="J72" s="9">
        <v>41.7</v>
      </c>
      <c r="K72" s="9">
        <v>41.7</v>
      </c>
      <c r="L72" s="8"/>
      <c r="M72" s="1"/>
      <c r="N72" s="19" t="s">
        <v>3</v>
      </c>
    </row>
    <row r="73" spans="1:14" ht="60" x14ac:dyDescent="0.2">
      <c r="A73" s="1" t="s">
        <v>259</v>
      </c>
      <c r="B73" s="16" t="s">
        <v>131</v>
      </c>
      <c r="C73" s="8" t="s">
        <v>21</v>
      </c>
      <c r="D73" s="9">
        <v>40</v>
      </c>
      <c r="E73" s="78">
        <v>40</v>
      </c>
      <c r="F73" s="9">
        <v>40</v>
      </c>
      <c r="G73" s="9">
        <v>40</v>
      </c>
      <c r="H73" s="9">
        <v>40</v>
      </c>
      <c r="I73" s="9">
        <v>40</v>
      </c>
      <c r="J73" s="9">
        <v>40</v>
      </c>
      <c r="K73" s="9">
        <v>40</v>
      </c>
      <c r="L73" s="8"/>
      <c r="M73" s="1" t="s">
        <v>74</v>
      </c>
    </row>
    <row r="74" spans="1:14" ht="19.5" customHeight="1" x14ac:dyDescent="0.2">
      <c r="A74" s="174" t="s">
        <v>13</v>
      </c>
      <c r="B74" s="175"/>
      <c r="C74" s="175"/>
      <c r="D74" s="175"/>
      <c r="E74" s="175"/>
      <c r="F74" s="175"/>
      <c r="G74" s="175"/>
      <c r="H74" s="175"/>
      <c r="I74" s="175"/>
      <c r="J74" s="175"/>
      <c r="K74" s="175"/>
      <c r="L74" s="176"/>
      <c r="M74" s="1" t="s">
        <v>75</v>
      </c>
    </row>
    <row r="75" spans="1:14" ht="93.75" customHeight="1" x14ac:dyDescent="0.2">
      <c r="A75" s="1" t="s">
        <v>255</v>
      </c>
      <c r="B75" s="174" t="s">
        <v>326</v>
      </c>
      <c r="C75" s="175"/>
      <c r="D75" s="175"/>
      <c r="E75" s="175"/>
      <c r="F75" s="175"/>
      <c r="G75" s="175"/>
      <c r="H75" s="175"/>
      <c r="I75" s="175"/>
      <c r="J75" s="175"/>
      <c r="K75" s="176"/>
      <c r="L75" s="2"/>
      <c r="M75" s="1" t="s">
        <v>104</v>
      </c>
    </row>
    <row r="76" spans="1:14" ht="168" x14ac:dyDescent="0.2">
      <c r="A76" s="1" t="s">
        <v>180</v>
      </c>
      <c r="B76" s="2" t="s">
        <v>159</v>
      </c>
      <c r="C76" s="2"/>
      <c r="D76" s="2"/>
      <c r="E76" s="76"/>
      <c r="F76" s="2"/>
      <c r="G76" s="2"/>
      <c r="H76" s="2"/>
      <c r="I76" s="2"/>
      <c r="J76" s="2"/>
      <c r="K76" s="2"/>
      <c r="L76" s="1" t="s">
        <v>47</v>
      </c>
      <c r="M76" s="1" t="s">
        <v>105</v>
      </c>
    </row>
    <row r="77" spans="1:14" ht="48" x14ac:dyDescent="0.2">
      <c r="A77" s="1" t="s">
        <v>181</v>
      </c>
      <c r="B77" s="4" t="s">
        <v>132</v>
      </c>
      <c r="C77" s="8" t="s">
        <v>21</v>
      </c>
      <c r="D77" s="8">
        <v>80</v>
      </c>
      <c r="E77" s="75">
        <v>70</v>
      </c>
      <c r="F77" s="8">
        <v>60</v>
      </c>
      <c r="G77" s="8">
        <v>50</v>
      </c>
      <c r="H77" s="8">
        <v>40</v>
      </c>
      <c r="I77" s="8">
        <v>30</v>
      </c>
      <c r="J77" s="8">
        <v>20</v>
      </c>
      <c r="K77" s="8">
        <v>10</v>
      </c>
      <c r="L77" s="60"/>
      <c r="M77" s="1" t="s">
        <v>106</v>
      </c>
    </row>
    <row r="78" spans="1:14" ht="120" x14ac:dyDescent="0.2">
      <c r="A78" s="1" t="s">
        <v>182</v>
      </c>
      <c r="B78" s="25" t="s">
        <v>133</v>
      </c>
      <c r="C78" s="8" t="s">
        <v>21</v>
      </c>
      <c r="D78" s="8">
        <v>100</v>
      </c>
      <c r="E78" s="75">
        <v>100</v>
      </c>
      <c r="F78" s="8">
        <v>100</v>
      </c>
      <c r="G78" s="8">
        <v>100</v>
      </c>
      <c r="H78" s="8">
        <v>100</v>
      </c>
      <c r="I78" s="8">
        <v>100</v>
      </c>
      <c r="J78" s="8">
        <v>100</v>
      </c>
      <c r="K78" s="8">
        <v>100</v>
      </c>
      <c r="L78" s="1" t="s">
        <v>254</v>
      </c>
      <c r="M78" s="1" t="s">
        <v>107</v>
      </c>
    </row>
    <row r="79" spans="1:14" ht="84" x14ac:dyDescent="0.2">
      <c r="A79" s="1" t="s">
        <v>208</v>
      </c>
      <c r="B79" s="25" t="s">
        <v>209</v>
      </c>
      <c r="C79" s="8" t="s">
        <v>52</v>
      </c>
      <c r="D79" s="8">
        <v>1</v>
      </c>
      <c r="E79" s="75">
        <v>1</v>
      </c>
      <c r="F79" s="8">
        <v>1</v>
      </c>
      <c r="G79" s="8">
        <v>1</v>
      </c>
      <c r="H79" s="8">
        <v>1</v>
      </c>
      <c r="I79" s="8">
        <v>1</v>
      </c>
      <c r="J79" s="8">
        <v>1</v>
      </c>
      <c r="K79" s="8">
        <v>1</v>
      </c>
      <c r="L79" s="61"/>
      <c r="M79" s="1"/>
    </row>
    <row r="80" spans="1:14" ht="60" x14ac:dyDescent="0.2">
      <c r="A80" s="1" t="s">
        <v>273</v>
      </c>
      <c r="B80" s="25" t="s">
        <v>274</v>
      </c>
      <c r="C80" s="8" t="s">
        <v>9</v>
      </c>
      <c r="D80" s="8"/>
      <c r="E80" s="94">
        <v>300</v>
      </c>
      <c r="F80" s="8"/>
      <c r="G80" s="8"/>
      <c r="H80" s="8"/>
      <c r="I80" s="8"/>
      <c r="J80" s="8"/>
      <c r="K80" s="8"/>
      <c r="L80" s="61"/>
      <c r="M80" s="1"/>
    </row>
    <row r="81" spans="1:13" ht="48" x14ac:dyDescent="0.2">
      <c r="A81" s="1" t="s">
        <v>183</v>
      </c>
      <c r="B81" s="61" t="s">
        <v>160</v>
      </c>
      <c r="C81" s="61"/>
      <c r="D81" s="61"/>
      <c r="E81" s="90"/>
      <c r="F81" s="61"/>
      <c r="G81" s="61"/>
      <c r="H81" s="61"/>
      <c r="I81" s="61"/>
      <c r="J81" s="61"/>
      <c r="K81" s="61"/>
      <c r="L81" s="8" t="s">
        <v>25</v>
      </c>
      <c r="M81" s="1"/>
    </row>
    <row r="82" spans="1:13" ht="72" x14ac:dyDescent="0.2">
      <c r="A82" s="1" t="s">
        <v>184</v>
      </c>
      <c r="B82" s="25" t="s">
        <v>134</v>
      </c>
      <c r="C82" s="8" t="s">
        <v>21</v>
      </c>
      <c r="D82" s="9">
        <v>30</v>
      </c>
      <c r="E82" s="78">
        <v>40</v>
      </c>
      <c r="F82" s="9">
        <v>50</v>
      </c>
      <c r="G82" s="9">
        <v>60</v>
      </c>
      <c r="H82" s="9">
        <v>70</v>
      </c>
      <c r="I82" s="9">
        <v>80</v>
      </c>
      <c r="J82" s="9">
        <v>90</v>
      </c>
      <c r="K82" s="9">
        <v>100</v>
      </c>
      <c r="L82" s="3"/>
      <c r="M82" s="1"/>
    </row>
    <row r="83" spans="1:13" ht="48" x14ac:dyDescent="0.2">
      <c r="A83" s="1" t="s">
        <v>185</v>
      </c>
      <c r="B83" s="62" t="s">
        <v>161</v>
      </c>
      <c r="C83" s="3"/>
      <c r="D83" s="3"/>
      <c r="E83" s="81"/>
      <c r="F83" s="3"/>
      <c r="G83" s="3"/>
      <c r="H83" s="3"/>
      <c r="I83" s="44"/>
      <c r="J83" s="44"/>
      <c r="K83" s="44"/>
      <c r="L83" s="182" t="s">
        <v>5</v>
      </c>
      <c r="M83" s="1"/>
    </row>
    <row r="84" spans="1:13" ht="48" x14ac:dyDescent="0.2">
      <c r="A84" s="1" t="s">
        <v>186</v>
      </c>
      <c r="B84" s="25" t="s">
        <v>135</v>
      </c>
      <c r="C84" s="3" t="s">
        <v>52</v>
      </c>
      <c r="D84" s="3">
        <v>1</v>
      </c>
      <c r="E84" s="81">
        <v>0</v>
      </c>
      <c r="F84" s="3">
        <v>1</v>
      </c>
      <c r="G84" s="3">
        <v>0</v>
      </c>
      <c r="H84" s="3">
        <v>0</v>
      </c>
      <c r="I84" s="3">
        <v>0</v>
      </c>
      <c r="J84" s="3">
        <v>1</v>
      </c>
      <c r="K84" s="3">
        <v>1</v>
      </c>
      <c r="L84" s="182"/>
      <c r="M84" s="1"/>
    </row>
    <row r="85" spans="1:13" ht="60" x14ac:dyDescent="0.2">
      <c r="A85" s="1" t="s">
        <v>187</v>
      </c>
      <c r="B85" s="25" t="s">
        <v>136</v>
      </c>
      <c r="C85" s="3" t="s">
        <v>52</v>
      </c>
      <c r="D85" s="3">
        <v>1</v>
      </c>
      <c r="E85" s="81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182"/>
      <c r="M85" s="1" t="s">
        <v>247</v>
      </c>
    </row>
    <row r="86" spans="1:13" ht="48" x14ac:dyDescent="0.2">
      <c r="A86" s="1" t="s">
        <v>188</v>
      </c>
      <c r="B86" s="25" t="s">
        <v>137</v>
      </c>
      <c r="C86" s="8" t="s">
        <v>21</v>
      </c>
      <c r="D86" s="3" t="s">
        <v>6</v>
      </c>
      <c r="E86" s="81" t="s">
        <v>6</v>
      </c>
      <c r="F86" s="3" t="s">
        <v>6</v>
      </c>
      <c r="G86" s="3" t="s">
        <v>6</v>
      </c>
      <c r="H86" s="3" t="s">
        <v>6</v>
      </c>
      <c r="I86" s="3" t="s">
        <v>6</v>
      </c>
      <c r="J86" s="3" t="str">
        <f t="shared" ref="J86:K88" si="3">$I$86</f>
        <v>-</v>
      </c>
      <c r="K86" s="3" t="str">
        <f t="shared" si="3"/>
        <v>-</v>
      </c>
      <c r="L86" s="3"/>
      <c r="M86" s="1"/>
    </row>
    <row r="87" spans="1:13" ht="24" x14ac:dyDescent="0.2">
      <c r="A87" s="1"/>
      <c r="B87" s="25" t="s">
        <v>10</v>
      </c>
      <c r="C87" s="3"/>
      <c r="D87" s="3" t="s">
        <v>6</v>
      </c>
      <c r="E87" s="81" t="s">
        <v>6</v>
      </c>
      <c r="F87" s="3" t="s">
        <v>6</v>
      </c>
      <c r="G87" s="3" t="s">
        <v>6</v>
      </c>
      <c r="H87" s="3" t="s">
        <v>6</v>
      </c>
      <c r="I87" s="3" t="s">
        <v>6</v>
      </c>
      <c r="J87" s="3" t="str">
        <f t="shared" si="3"/>
        <v>-</v>
      </c>
      <c r="K87" s="3" t="str">
        <f t="shared" si="3"/>
        <v>-</v>
      </c>
      <c r="L87" s="3"/>
      <c r="M87" s="1"/>
    </row>
    <row r="88" spans="1:13" s="63" customFormat="1" ht="24" x14ac:dyDescent="0.2">
      <c r="A88" s="1"/>
      <c r="B88" s="25" t="s">
        <v>11</v>
      </c>
      <c r="C88" s="3"/>
      <c r="D88" s="3" t="s">
        <v>6</v>
      </c>
      <c r="E88" s="81" t="s">
        <v>6</v>
      </c>
      <c r="F88" s="3" t="s">
        <v>6</v>
      </c>
      <c r="G88" s="3" t="s">
        <v>6</v>
      </c>
      <c r="H88" s="3" t="s">
        <v>6</v>
      </c>
      <c r="I88" s="3" t="s">
        <v>6</v>
      </c>
      <c r="J88" s="3" t="str">
        <f t="shared" si="3"/>
        <v>-</v>
      </c>
      <c r="K88" s="3" t="str">
        <f t="shared" si="3"/>
        <v>-</v>
      </c>
      <c r="L88" s="3"/>
      <c r="M88" s="1"/>
    </row>
    <row r="89" spans="1:13" ht="24" x14ac:dyDescent="0.2">
      <c r="A89" s="1"/>
      <c r="B89" s="25" t="s">
        <v>12</v>
      </c>
      <c r="C89" s="3"/>
      <c r="D89" s="3" t="s">
        <v>6</v>
      </c>
      <c r="E89" s="81" t="s">
        <v>6</v>
      </c>
      <c r="F89" s="3" t="s">
        <v>6</v>
      </c>
      <c r="G89" s="3" t="s">
        <v>6</v>
      </c>
      <c r="H89" s="3" t="s">
        <v>6</v>
      </c>
      <c r="I89" s="3" t="s">
        <v>6</v>
      </c>
      <c r="J89" s="3"/>
      <c r="K89" s="3" t="str">
        <f>$I$86</f>
        <v>-</v>
      </c>
      <c r="L89" s="3"/>
    </row>
    <row r="90" spans="1:13" ht="36" x14ac:dyDescent="0.2">
      <c r="A90" s="34" t="s">
        <v>211</v>
      </c>
      <c r="B90" s="2" t="s">
        <v>210</v>
      </c>
      <c r="C90" s="3"/>
      <c r="D90" s="3"/>
      <c r="E90" s="81"/>
      <c r="F90" s="3"/>
      <c r="G90" s="3"/>
      <c r="H90" s="3"/>
      <c r="I90" s="3"/>
      <c r="J90" s="3"/>
      <c r="K90" s="3"/>
      <c r="L90" s="3" t="s">
        <v>251</v>
      </c>
      <c r="M90" s="11"/>
    </row>
    <row r="91" spans="1:13" ht="48" x14ac:dyDescent="0.2">
      <c r="A91" s="34" t="s">
        <v>212</v>
      </c>
      <c r="B91" s="4" t="s">
        <v>219</v>
      </c>
      <c r="C91" s="3" t="s">
        <v>52</v>
      </c>
      <c r="D91" s="3">
        <v>5</v>
      </c>
      <c r="E91" s="81">
        <v>6</v>
      </c>
      <c r="F91" s="3">
        <v>5</v>
      </c>
      <c r="G91" s="3">
        <v>4</v>
      </c>
      <c r="H91" s="3" t="str">
        <f>$G$89</f>
        <v>-</v>
      </c>
      <c r="I91" s="3" t="str">
        <f>$G$89</f>
        <v>-</v>
      </c>
      <c r="J91" s="3" t="str">
        <f>$G$89</f>
        <v>-</v>
      </c>
      <c r="K91" s="3" t="str">
        <f>$G$89</f>
        <v>-</v>
      </c>
      <c r="L91" s="3"/>
      <c r="M91" s="5"/>
    </row>
    <row r="92" spans="1:13" ht="24" x14ac:dyDescent="0.2">
      <c r="A92" s="1" t="s">
        <v>216</v>
      </c>
      <c r="B92" s="2" t="s">
        <v>215</v>
      </c>
      <c r="C92" s="3"/>
      <c r="D92" s="3"/>
      <c r="E92" s="81"/>
      <c r="F92" s="3"/>
      <c r="G92" s="3"/>
      <c r="H92" s="3"/>
      <c r="I92" s="3"/>
      <c r="J92" s="3"/>
      <c r="K92" s="3"/>
      <c r="L92" s="3" t="str">
        <f>$L$90</f>
        <v>Отчеты образовательных организаций</v>
      </c>
      <c r="M92" s="1"/>
    </row>
    <row r="93" spans="1:13" ht="24" x14ac:dyDescent="0.2">
      <c r="A93" s="1" t="s">
        <v>217</v>
      </c>
      <c r="B93" s="4" t="s">
        <v>218</v>
      </c>
      <c r="C93" s="3" t="s">
        <v>21</v>
      </c>
      <c r="D93" s="3" t="str">
        <f>$D$89</f>
        <v>-</v>
      </c>
      <c r="E93" s="81">
        <v>100</v>
      </c>
      <c r="F93" s="3">
        <v>100</v>
      </c>
      <c r="G93" s="3">
        <v>100</v>
      </c>
      <c r="H93" s="3">
        <v>100</v>
      </c>
      <c r="I93" s="3">
        <v>100</v>
      </c>
      <c r="J93" s="3">
        <v>100</v>
      </c>
      <c r="K93" s="3">
        <v>100</v>
      </c>
      <c r="L93" s="3" t="s">
        <v>251</v>
      </c>
      <c r="M93" s="1">
        <v>7</v>
      </c>
    </row>
    <row r="94" spans="1:13" ht="24" x14ac:dyDescent="0.2">
      <c r="A94" s="1" t="s">
        <v>220</v>
      </c>
      <c r="B94" s="4" t="s">
        <v>224</v>
      </c>
      <c r="C94" s="3" t="s">
        <v>52</v>
      </c>
      <c r="D94" s="3" t="str">
        <f>$D$89</f>
        <v>-</v>
      </c>
      <c r="E94" s="81">
        <v>24</v>
      </c>
      <c r="F94" s="3">
        <v>23</v>
      </c>
      <c r="G94" s="3">
        <v>23</v>
      </c>
      <c r="H94" s="3">
        <v>23</v>
      </c>
      <c r="I94" s="3">
        <v>23</v>
      </c>
      <c r="J94" s="3">
        <v>23</v>
      </c>
      <c r="K94" s="3">
        <v>23</v>
      </c>
      <c r="L94" s="3" t="s">
        <v>251</v>
      </c>
      <c r="M94" s="1" t="s">
        <v>76</v>
      </c>
    </row>
    <row r="95" spans="1:13" ht="36" x14ac:dyDescent="0.2">
      <c r="A95" s="1" t="s">
        <v>221</v>
      </c>
      <c r="B95" s="4" t="s">
        <v>222</v>
      </c>
      <c r="C95" s="3" t="s">
        <v>52</v>
      </c>
      <c r="D95" s="3" t="str">
        <f>$D$89</f>
        <v>-</v>
      </c>
      <c r="E95" s="81">
        <v>13</v>
      </c>
      <c r="F95" s="3">
        <v>16</v>
      </c>
      <c r="G95" s="3">
        <v>12</v>
      </c>
      <c r="H95" s="3">
        <v>0</v>
      </c>
      <c r="I95" s="3">
        <v>0</v>
      </c>
      <c r="J95" s="3">
        <v>0</v>
      </c>
      <c r="K95" s="3">
        <v>0</v>
      </c>
      <c r="L95" s="19"/>
      <c r="M95" s="1" t="s">
        <v>77</v>
      </c>
    </row>
    <row r="96" spans="1:13" ht="38.25" x14ac:dyDescent="0.2">
      <c r="A96" s="64" t="s">
        <v>233</v>
      </c>
      <c r="B96" s="6" t="s">
        <v>226</v>
      </c>
      <c r="C96" s="7" t="s">
        <v>52</v>
      </c>
      <c r="D96" s="7"/>
      <c r="E96" s="91">
        <v>10</v>
      </c>
      <c r="F96" s="7">
        <v>9</v>
      </c>
      <c r="G96" s="7">
        <v>7</v>
      </c>
      <c r="H96" s="7"/>
      <c r="I96" s="7"/>
      <c r="J96" s="7"/>
      <c r="K96" s="7"/>
      <c r="L96" s="65"/>
      <c r="M96" s="1" t="s">
        <v>78</v>
      </c>
    </row>
    <row r="97" spans="1:13" ht="38.25" x14ac:dyDescent="0.2">
      <c r="A97" s="112" t="s">
        <v>315</v>
      </c>
      <c r="B97" s="6" t="s">
        <v>316</v>
      </c>
      <c r="C97" s="7" t="s">
        <v>52</v>
      </c>
      <c r="D97" s="7">
        <v>0</v>
      </c>
      <c r="E97" s="91">
        <v>0</v>
      </c>
      <c r="F97" s="7">
        <v>40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3" t="s">
        <v>251</v>
      </c>
      <c r="M97" s="1"/>
    </row>
    <row r="98" spans="1:13" ht="25.5" x14ac:dyDescent="0.2">
      <c r="A98" s="112" t="s">
        <v>318</v>
      </c>
      <c r="B98" s="6" t="s">
        <v>317</v>
      </c>
      <c r="C98" s="7" t="s">
        <v>52</v>
      </c>
      <c r="D98" s="7">
        <v>0</v>
      </c>
      <c r="E98" s="91">
        <v>0</v>
      </c>
      <c r="F98" s="7">
        <v>24</v>
      </c>
      <c r="G98" s="7">
        <v>0</v>
      </c>
      <c r="H98" s="7">
        <v>0</v>
      </c>
      <c r="I98" s="7"/>
      <c r="J98" s="7"/>
      <c r="K98" s="7"/>
      <c r="L98" s="3" t="s">
        <v>251</v>
      </c>
      <c r="M98" s="1"/>
    </row>
    <row r="99" spans="1:13" ht="25.5" x14ac:dyDescent="0.2">
      <c r="A99" s="111" t="s">
        <v>320</v>
      </c>
      <c r="B99" s="6" t="s">
        <v>319</v>
      </c>
      <c r="C99" s="7" t="s">
        <v>52</v>
      </c>
      <c r="D99" s="7">
        <v>0</v>
      </c>
      <c r="E99" s="91">
        <v>0</v>
      </c>
      <c r="F99" s="7">
        <v>40</v>
      </c>
      <c r="G99" s="7">
        <v>0</v>
      </c>
      <c r="H99" s="7">
        <v>0</v>
      </c>
      <c r="I99" s="7">
        <v>0</v>
      </c>
      <c r="J99" s="7">
        <v>0</v>
      </c>
      <c r="K99" s="7"/>
      <c r="L99" s="3" t="s">
        <v>251</v>
      </c>
      <c r="M99" s="109"/>
    </row>
    <row r="100" spans="1:13" ht="24" x14ac:dyDescent="0.2">
      <c r="A100" s="112" t="s">
        <v>321</v>
      </c>
      <c r="B100" s="6" t="s">
        <v>322</v>
      </c>
      <c r="C100" s="7" t="s">
        <v>52</v>
      </c>
      <c r="D100" s="7">
        <v>0</v>
      </c>
      <c r="E100" s="91">
        <v>0</v>
      </c>
      <c r="F100" s="7">
        <v>11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3" t="s">
        <v>251</v>
      </c>
      <c r="M100" s="1"/>
    </row>
    <row r="101" spans="1:13" ht="25.5" x14ac:dyDescent="0.2">
      <c r="A101" s="112" t="s">
        <v>323</v>
      </c>
      <c r="B101" s="6" t="s">
        <v>324</v>
      </c>
      <c r="C101" s="7" t="s">
        <v>52</v>
      </c>
      <c r="D101" s="7">
        <v>0</v>
      </c>
      <c r="E101" s="91">
        <v>0</v>
      </c>
      <c r="F101" s="7">
        <v>40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3" t="s">
        <v>251</v>
      </c>
      <c r="M101" s="1"/>
    </row>
    <row r="102" spans="1:13" ht="127.5" x14ac:dyDescent="0.2">
      <c r="A102" s="112" t="s">
        <v>325</v>
      </c>
      <c r="B102" s="6" t="s">
        <v>327</v>
      </c>
      <c r="C102" s="6"/>
      <c r="D102" s="6">
        <v>0</v>
      </c>
      <c r="E102" s="6">
        <v>0</v>
      </c>
      <c r="F102" s="6">
        <v>1</v>
      </c>
      <c r="G102" s="6">
        <v>1</v>
      </c>
      <c r="H102" s="6">
        <v>1</v>
      </c>
      <c r="I102" s="6">
        <v>0</v>
      </c>
      <c r="J102" s="6">
        <v>0</v>
      </c>
      <c r="K102" s="6"/>
      <c r="L102" s="113" t="s">
        <v>251</v>
      </c>
      <c r="M102" s="1"/>
    </row>
    <row r="103" spans="1:13" ht="25.5" x14ac:dyDescent="0.2">
      <c r="A103" s="112" t="s">
        <v>328</v>
      </c>
      <c r="B103" s="115" t="s">
        <v>331</v>
      </c>
      <c r="C103" s="7" t="s">
        <v>9</v>
      </c>
      <c r="D103" s="7">
        <v>0</v>
      </c>
      <c r="E103" s="91">
        <v>0</v>
      </c>
      <c r="F103" s="7">
        <v>639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114" t="s">
        <v>251</v>
      </c>
      <c r="M103" s="1"/>
    </row>
    <row r="104" spans="1:13" ht="25.5" x14ac:dyDescent="0.2">
      <c r="A104" s="112" t="s">
        <v>329</v>
      </c>
      <c r="B104" s="115" t="s">
        <v>332</v>
      </c>
      <c r="C104" s="7" t="s">
        <v>9</v>
      </c>
      <c r="D104" s="7">
        <v>0</v>
      </c>
      <c r="E104" s="91">
        <v>0</v>
      </c>
      <c r="F104" s="7">
        <v>228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114" t="s">
        <v>251</v>
      </c>
      <c r="M104" s="1"/>
    </row>
    <row r="105" spans="1:13" ht="25.5" x14ac:dyDescent="0.2">
      <c r="A105" s="112" t="s">
        <v>330</v>
      </c>
      <c r="B105" s="115" t="s">
        <v>333</v>
      </c>
      <c r="C105" s="7" t="s">
        <v>9</v>
      </c>
      <c r="D105" s="7">
        <v>0</v>
      </c>
      <c r="E105" s="91">
        <v>0</v>
      </c>
      <c r="F105" s="7">
        <v>129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114" t="s">
        <v>251</v>
      </c>
      <c r="M105" s="1"/>
    </row>
    <row r="106" spans="1:13" ht="12.75" customHeight="1" x14ac:dyDescent="0.2">
      <c r="A106" s="184" t="s">
        <v>213</v>
      </c>
      <c r="B106" s="185"/>
      <c r="C106" s="185"/>
      <c r="D106" s="185"/>
      <c r="E106" s="185"/>
      <c r="F106" s="185"/>
      <c r="G106" s="185"/>
      <c r="H106" s="185"/>
      <c r="I106" s="185"/>
      <c r="J106" s="185"/>
      <c r="K106" s="185"/>
      <c r="L106" s="185"/>
      <c r="M106" s="73"/>
    </row>
    <row r="107" spans="1:13" ht="25.5" customHeight="1" x14ac:dyDescent="0.2">
      <c r="A107" s="1" t="s">
        <v>256</v>
      </c>
      <c r="B107" s="184" t="s">
        <v>14</v>
      </c>
      <c r="C107" s="185"/>
      <c r="D107" s="185"/>
      <c r="E107" s="185"/>
      <c r="F107" s="185"/>
      <c r="G107" s="185"/>
      <c r="H107" s="185"/>
      <c r="I107" s="185"/>
      <c r="J107" s="185"/>
      <c r="K107" s="186"/>
      <c r="L107" s="3"/>
      <c r="M107" s="1" t="s">
        <v>108</v>
      </c>
    </row>
    <row r="108" spans="1:13" ht="36" x14ac:dyDescent="0.2">
      <c r="A108" s="1" t="s">
        <v>189</v>
      </c>
      <c r="B108" s="66" t="s">
        <v>162</v>
      </c>
      <c r="C108" s="3"/>
      <c r="D108" s="3"/>
      <c r="E108" s="81"/>
      <c r="F108" s="3"/>
      <c r="G108" s="3"/>
      <c r="H108" s="3"/>
      <c r="I108" s="3"/>
      <c r="J108" s="3"/>
      <c r="K108" s="3"/>
      <c r="L108" s="3" t="s">
        <v>1</v>
      </c>
      <c r="M108" s="1" t="s">
        <v>109</v>
      </c>
    </row>
    <row r="109" spans="1:13" ht="24" x14ac:dyDescent="0.2">
      <c r="A109" s="1" t="s">
        <v>190</v>
      </c>
      <c r="B109" s="16" t="s">
        <v>138</v>
      </c>
      <c r="C109" s="8" t="s">
        <v>21</v>
      </c>
      <c r="D109" s="8">
        <v>100</v>
      </c>
      <c r="E109" s="75">
        <v>100</v>
      </c>
      <c r="F109" s="8">
        <v>100</v>
      </c>
      <c r="G109" s="8">
        <v>100</v>
      </c>
      <c r="H109" s="8">
        <v>100</v>
      </c>
      <c r="I109" s="8">
        <v>100</v>
      </c>
      <c r="J109" s="8">
        <v>100</v>
      </c>
      <c r="K109" s="8">
        <v>100</v>
      </c>
      <c r="L109" s="18"/>
      <c r="M109" s="1" t="s">
        <v>110</v>
      </c>
    </row>
    <row r="110" spans="1:13" ht="24" x14ac:dyDescent="0.2">
      <c r="A110" s="1" t="s">
        <v>191</v>
      </c>
      <c r="B110" s="18" t="s">
        <v>163</v>
      </c>
      <c r="C110" s="67"/>
      <c r="D110" s="18"/>
      <c r="E110" s="80"/>
      <c r="F110" s="18"/>
      <c r="G110" s="18"/>
      <c r="H110" s="18"/>
      <c r="I110" s="44"/>
      <c r="J110" s="44"/>
      <c r="K110" s="44"/>
      <c r="L110" s="3" t="s">
        <v>1</v>
      </c>
      <c r="M110" s="1" t="s">
        <v>111</v>
      </c>
    </row>
    <row r="111" spans="1:13" ht="24" x14ac:dyDescent="0.2">
      <c r="A111" s="1" t="s">
        <v>192</v>
      </c>
      <c r="B111" s="16" t="s">
        <v>139</v>
      </c>
      <c r="C111" s="8" t="s">
        <v>52</v>
      </c>
      <c r="D111" s="8">
        <v>22</v>
      </c>
      <c r="E111" s="75">
        <v>24</v>
      </c>
      <c r="F111" s="8">
        <v>25</v>
      </c>
      <c r="G111" s="8">
        <v>26</v>
      </c>
      <c r="H111" s="8">
        <v>26</v>
      </c>
      <c r="I111" s="8">
        <v>26</v>
      </c>
      <c r="J111" s="8">
        <v>24</v>
      </c>
      <c r="K111" s="8">
        <v>24</v>
      </c>
      <c r="L111" s="3" t="s">
        <v>1</v>
      </c>
      <c r="M111" s="1"/>
    </row>
    <row r="112" spans="1:13" ht="24" x14ac:dyDescent="0.2">
      <c r="A112" s="1" t="s">
        <v>193</v>
      </c>
      <c r="B112" s="16" t="s">
        <v>140</v>
      </c>
      <c r="C112" s="8" t="s">
        <v>9</v>
      </c>
      <c r="D112" s="8">
        <v>180</v>
      </c>
      <c r="E112" s="75">
        <v>175</v>
      </c>
      <c r="F112" s="8">
        <v>170</v>
      </c>
      <c r="G112" s="8">
        <v>170</v>
      </c>
      <c r="H112" s="8">
        <v>170</v>
      </c>
      <c r="I112" s="8">
        <v>170</v>
      </c>
      <c r="J112" s="8">
        <v>170</v>
      </c>
      <c r="K112" s="8">
        <v>170</v>
      </c>
      <c r="L112" s="18"/>
      <c r="M112" s="1">
        <v>8</v>
      </c>
    </row>
    <row r="113" spans="1:13" ht="48" x14ac:dyDescent="0.2">
      <c r="A113" s="1" t="s">
        <v>194</v>
      </c>
      <c r="B113" s="18" t="s">
        <v>164</v>
      </c>
      <c r="C113" s="67"/>
      <c r="D113" s="18"/>
      <c r="E113" s="80"/>
      <c r="F113" s="18"/>
      <c r="G113" s="18"/>
      <c r="H113" s="18"/>
      <c r="I113" s="44"/>
      <c r="J113" s="44"/>
      <c r="K113" s="44"/>
      <c r="L113" s="3" t="s">
        <v>55</v>
      </c>
      <c r="M113" s="1" t="s">
        <v>80</v>
      </c>
    </row>
    <row r="114" spans="1:13" ht="72" x14ac:dyDescent="0.2">
      <c r="A114" s="1" t="s">
        <v>195</v>
      </c>
      <c r="B114" s="16" t="s">
        <v>141</v>
      </c>
      <c r="C114" s="8" t="s">
        <v>21</v>
      </c>
      <c r="D114" s="8">
        <v>100</v>
      </c>
      <c r="E114" s="75">
        <v>100</v>
      </c>
      <c r="F114" s="8">
        <v>100</v>
      </c>
      <c r="G114" s="8">
        <v>100</v>
      </c>
      <c r="H114" s="8">
        <v>100</v>
      </c>
      <c r="I114" s="8">
        <v>100</v>
      </c>
      <c r="J114" s="8">
        <v>100</v>
      </c>
      <c r="K114" s="8">
        <v>100</v>
      </c>
      <c r="L114" s="3" t="s">
        <v>55</v>
      </c>
      <c r="M114" s="1" t="s">
        <v>81</v>
      </c>
    </row>
    <row r="115" spans="1:13" ht="48" x14ac:dyDescent="0.2">
      <c r="A115" s="1" t="s">
        <v>196</v>
      </c>
      <c r="B115" s="16" t="s">
        <v>225</v>
      </c>
      <c r="C115" s="8" t="s">
        <v>21</v>
      </c>
      <c r="D115" s="8">
        <v>100</v>
      </c>
      <c r="E115" s="75">
        <v>100</v>
      </c>
      <c r="F115" s="8">
        <v>100</v>
      </c>
      <c r="G115" s="8">
        <v>100</v>
      </c>
      <c r="H115" s="8">
        <v>100</v>
      </c>
      <c r="I115" s="8">
        <v>100</v>
      </c>
      <c r="J115" s="8">
        <v>100</v>
      </c>
      <c r="K115" s="8">
        <v>100</v>
      </c>
      <c r="L115" s="8" t="s">
        <v>53</v>
      </c>
      <c r="M115" s="1" t="s">
        <v>112</v>
      </c>
    </row>
    <row r="116" spans="1:13" ht="36" x14ac:dyDescent="0.2">
      <c r="A116" s="1" t="s">
        <v>197</v>
      </c>
      <c r="B116" s="16" t="s">
        <v>142</v>
      </c>
      <c r="C116" s="26" t="s">
        <v>21</v>
      </c>
      <c r="D116" s="26">
        <v>100</v>
      </c>
      <c r="E116" s="92">
        <v>100</v>
      </c>
      <c r="F116" s="26">
        <v>100</v>
      </c>
      <c r="G116" s="26">
        <v>100</v>
      </c>
      <c r="H116" s="26">
        <v>100</v>
      </c>
      <c r="I116" s="26">
        <v>100</v>
      </c>
      <c r="J116" s="26">
        <v>100</v>
      </c>
      <c r="K116" s="26">
        <v>100</v>
      </c>
      <c r="L116" s="8" t="s">
        <v>53</v>
      </c>
      <c r="M116" s="1" t="s">
        <v>113</v>
      </c>
    </row>
    <row r="117" spans="1:13" ht="36" x14ac:dyDescent="0.2">
      <c r="A117" s="1" t="s">
        <v>198</v>
      </c>
      <c r="B117" s="68" t="s">
        <v>207</v>
      </c>
      <c r="C117" s="26" t="s">
        <v>52</v>
      </c>
      <c r="D117" s="26">
        <v>10</v>
      </c>
      <c r="E117" s="92">
        <v>10</v>
      </c>
      <c r="F117" s="26">
        <v>10</v>
      </c>
      <c r="G117" s="26">
        <v>10</v>
      </c>
      <c r="H117" s="26">
        <v>10</v>
      </c>
      <c r="I117" s="26">
        <v>10</v>
      </c>
      <c r="J117" s="26">
        <v>10</v>
      </c>
      <c r="K117" s="26">
        <v>10</v>
      </c>
      <c r="L117" s="65"/>
      <c r="M117" s="1" t="s">
        <v>114</v>
      </c>
    </row>
    <row r="118" spans="1:13" ht="12.75" customHeight="1" x14ac:dyDescent="0.2">
      <c r="A118" s="184" t="s">
        <v>4</v>
      </c>
      <c r="B118" s="185"/>
      <c r="C118" s="185"/>
      <c r="D118" s="185"/>
      <c r="E118" s="185"/>
      <c r="F118" s="185"/>
      <c r="G118" s="185"/>
      <c r="H118" s="185"/>
      <c r="I118" s="185"/>
      <c r="J118" s="185"/>
      <c r="K118" s="185"/>
      <c r="L118" s="185"/>
      <c r="M118" s="73"/>
    </row>
    <row r="119" spans="1:13" ht="51" customHeight="1" x14ac:dyDescent="0.2">
      <c r="A119" s="1" t="s">
        <v>257</v>
      </c>
      <c r="B119" s="184" t="s">
        <v>79</v>
      </c>
      <c r="C119" s="185"/>
      <c r="D119" s="185"/>
      <c r="E119" s="185"/>
      <c r="F119" s="185"/>
      <c r="G119" s="185"/>
      <c r="H119" s="185"/>
      <c r="I119" s="185"/>
      <c r="J119" s="185"/>
      <c r="K119" s="186"/>
      <c r="L119" s="3"/>
      <c r="M119" s="179" t="s">
        <v>115</v>
      </c>
    </row>
    <row r="120" spans="1:13" ht="72" x14ac:dyDescent="0.2">
      <c r="A120" s="1" t="s">
        <v>199</v>
      </c>
      <c r="B120" s="25" t="s">
        <v>165</v>
      </c>
      <c r="C120" s="3"/>
      <c r="D120" s="3"/>
      <c r="E120" s="81"/>
      <c r="F120" s="3"/>
      <c r="G120" s="3"/>
      <c r="H120" s="3"/>
      <c r="I120" s="3"/>
      <c r="J120" s="3"/>
      <c r="K120" s="3"/>
      <c r="L120" s="69" t="s">
        <v>7</v>
      </c>
      <c r="M120" s="180"/>
    </row>
    <row r="121" spans="1:13" ht="48" x14ac:dyDescent="0.2">
      <c r="A121" s="1" t="s">
        <v>200</v>
      </c>
      <c r="B121" s="16" t="s">
        <v>143</v>
      </c>
      <c r="C121" s="26" t="s">
        <v>52</v>
      </c>
      <c r="D121" s="26">
        <v>1</v>
      </c>
      <c r="E121" s="92">
        <v>1</v>
      </c>
      <c r="F121" s="26">
        <v>1</v>
      </c>
      <c r="G121" s="26">
        <v>1</v>
      </c>
      <c r="H121" s="26">
        <v>1</v>
      </c>
      <c r="I121" s="26">
        <v>1</v>
      </c>
      <c r="J121" s="26">
        <v>1</v>
      </c>
      <c r="K121" s="26">
        <v>1</v>
      </c>
      <c r="L121" s="3"/>
      <c r="M121" s="181"/>
    </row>
    <row r="122" spans="1:13" ht="60" x14ac:dyDescent="0.2">
      <c r="A122" s="1" t="s">
        <v>201</v>
      </c>
      <c r="B122" s="25" t="s">
        <v>166</v>
      </c>
      <c r="C122" s="3"/>
      <c r="D122" s="3"/>
      <c r="E122" s="81"/>
      <c r="F122" s="3"/>
      <c r="G122" s="3"/>
      <c r="H122" s="3"/>
      <c r="I122" s="3"/>
      <c r="J122" s="3"/>
      <c r="K122" s="3"/>
      <c r="L122" s="3" t="s">
        <v>7</v>
      </c>
      <c r="M122" s="33" t="s">
        <v>232</v>
      </c>
    </row>
    <row r="123" spans="1:13" ht="60" x14ac:dyDescent="0.2">
      <c r="A123" s="1" t="s">
        <v>202</v>
      </c>
      <c r="B123" s="16" t="s">
        <v>248</v>
      </c>
      <c r="C123" s="26" t="s">
        <v>52</v>
      </c>
      <c r="D123" s="26">
        <v>0</v>
      </c>
      <c r="E123" s="92">
        <v>0</v>
      </c>
      <c r="F123" s="26">
        <v>0</v>
      </c>
      <c r="G123" s="26">
        <v>0</v>
      </c>
      <c r="H123" s="26">
        <v>0</v>
      </c>
      <c r="I123" s="26">
        <v>0</v>
      </c>
      <c r="J123" s="26">
        <v>0</v>
      </c>
      <c r="K123" s="26">
        <v>0</v>
      </c>
      <c r="L123" s="27" t="s">
        <v>7</v>
      </c>
      <c r="M123" s="33"/>
    </row>
    <row r="124" spans="1:13" ht="60" x14ac:dyDescent="0.2">
      <c r="A124" s="1" t="s">
        <v>203</v>
      </c>
      <c r="B124" s="28" t="s">
        <v>144</v>
      </c>
      <c r="C124" s="29" t="s">
        <v>8</v>
      </c>
      <c r="D124" s="26">
        <v>0</v>
      </c>
      <c r="E124" s="92">
        <v>2</v>
      </c>
      <c r="F124" s="26">
        <v>2</v>
      </c>
      <c r="G124" s="26">
        <v>1</v>
      </c>
      <c r="H124" s="26">
        <v>1</v>
      </c>
      <c r="I124" s="26">
        <v>1</v>
      </c>
      <c r="J124" s="26">
        <v>1</v>
      </c>
      <c r="K124" s="26">
        <v>1</v>
      </c>
      <c r="L124" s="27" t="s">
        <v>7</v>
      </c>
    </row>
    <row r="125" spans="1:13" ht="60" x14ac:dyDescent="0.2">
      <c r="A125" s="1" t="s">
        <v>204</v>
      </c>
      <c r="B125" s="28" t="s">
        <v>249</v>
      </c>
      <c r="C125" s="32" t="s">
        <v>21</v>
      </c>
      <c r="D125" s="32">
        <v>10</v>
      </c>
      <c r="E125" s="85">
        <v>14</v>
      </c>
      <c r="F125" s="32">
        <v>14.5</v>
      </c>
      <c r="G125" s="32">
        <v>15</v>
      </c>
      <c r="H125" s="32">
        <v>15.5</v>
      </c>
      <c r="I125" s="32">
        <v>16</v>
      </c>
      <c r="J125" s="32">
        <v>16.5</v>
      </c>
      <c r="K125" s="32">
        <v>17</v>
      </c>
      <c r="L125" s="27" t="s">
        <v>7</v>
      </c>
    </row>
    <row r="126" spans="1:13" ht="60" x14ac:dyDescent="0.2">
      <c r="A126" s="1" t="s">
        <v>205</v>
      </c>
      <c r="B126" s="28" t="s">
        <v>250</v>
      </c>
      <c r="C126" s="30" t="s">
        <v>52</v>
      </c>
      <c r="D126" s="30">
        <v>15</v>
      </c>
      <c r="E126" s="93">
        <v>15</v>
      </c>
      <c r="F126" s="30">
        <v>15</v>
      </c>
      <c r="G126" s="30">
        <v>15</v>
      </c>
      <c r="H126" s="30">
        <v>15</v>
      </c>
      <c r="I126" s="30">
        <v>15</v>
      </c>
      <c r="J126" s="30">
        <v>15</v>
      </c>
      <c r="K126" s="30">
        <v>15</v>
      </c>
      <c r="L126" s="27" t="s">
        <v>223</v>
      </c>
    </row>
    <row r="127" spans="1:13" ht="36" x14ac:dyDescent="0.2">
      <c r="A127" s="1" t="s">
        <v>269</v>
      </c>
      <c r="B127" s="28" t="s">
        <v>270</v>
      </c>
      <c r="C127" s="30" t="str">
        <f>$C$125</f>
        <v>процентов</v>
      </c>
      <c r="D127" s="30">
        <v>0</v>
      </c>
      <c r="E127" s="93">
        <v>5</v>
      </c>
      <c r="F127" s="30">
        <v>9</v>
      </c>
      <c r="G127" s="30">
        <v>0</v>
      </c>
      <c r="H127" s="30">
        <v>0</v>
      </c>
      <c r="I127" s="30">
        <v>0</v>
      </c>
      <c r="J127" s="30">
        <v>0</v>
      </c>
      <c r="K127" s="30">
        <v>0</v>
      </c>
      <c r="L127" s="6"/>
    </row>
    <row r="128" spans="1:13" ht="48" x14ac:dyDescent="0.2">
      <c r="A128" s="1" t="s">
        <v>271</v>
      </c>
      <c r="B128" s="28" t="s">
        <v>272</v>
      </c>
      <c r="C128" s="30" t="s">
        <v>52</v>
      </c>
      <c r="D128" s="95"/>
      <c r="E128" s="96">
        <v>1</v>
      </c>
      <c r="F128" s="95">
        <v>0</v>
      </c>
      <c r="G128" s="95">
        <v>0</v>
      </c>
      <c r="H128" s="95">
        <v>0</v>
      </c>
      <c r="I128" s="95">
        <v>0</v>
      </c>
      <c r="J128" s="95">
        <v>0</v>
      </c>
      <c r="K128" s="95">
        <v>0</v>
      </c>
      <c r="L128" s="6"/>
    </row>
  </sheetData>
  <mergeCells count="31">
    <mergeCell ref="B16:L16"/>
    <mergeCell ref="B7:L7"/>
    <mergeCell ref="A20:A26"/>
    <mergeCell ref="B15:L15"/>
    <mergeCell ref="B75:K75"/>
    <mergeCell ref="L20:L26"/>
    <mergeCell ref="B8:L8"/>
    <mergeCell ref="A54:L54"/>
    <mergeCell ref="A74:L74"/>
    <mergeCell ref="M119:M121"/>
    <mergeCell ref="L83:L85"/>
    <mergeCell ref="L41:L48"/>
    <mergeCell ref="L49:L53"/>
    <mergeCell ref="B119:K119"/>
    <mergeCell ref="A118:L118"/>
    <mergeCell ref="B107:K107"/>
    <mergeCell ref="A106:L106"/>
    <mergeCell ref="A1:L1"/>
    <mergeCell ref="A3:A6"/>
    <mergeCell ref="B3:B6"/>
    <mergeCell ref="C3:C6"/>
    <mergeCell ref="E5:E6"/>
    <mergeCell ref="D5:D6"/>
    <mergeCell ref="G5:G6"/>
    <mergeCell ref="D3:K3"/>
    <mergeCell ref="H5:H6"/>
    <mergeCell ref="J5:J6"/>
    <mergeCell ref="L3:L6"/>
    <mergeCell ref="F5:F6"/>
    <mergeCell ref="K5:K6"/>
    <mergeCell ref="I5:I6"/>
  </mergeCells>
  <phoneticPr fontId="4" type="noConversion"/>
  <pageMargins left="0.25" right="0.16" top="0.11" bottom="0.2" header="0.16" footer="0.15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U240"/>
  <sheetViews>
    <sheetView tabSelected="1" zoomScale="78" zoomScaleNormal="78" zoomScaleSheetLayoutView="71" workbookViewId="0">
      <selection activeCell="N6" sqref="N6"/>
    </sheetView>
  </sheetViews>
  <sheetFormatPr defaultRowHeight="15" x14ac:dyDescent="0.2"/>
  <cols>
    <col min="1" max="1" width="4.875" style="116" bestFit="1" customWidth="1"/>
    <col min="2" max="2" width="41.375" style="116" customWidth="1"/>
    <col min="3" max="3" width="18.125" style="116" customWidth="1"/>
    <col min="4" max="4" width="13.375" style="117" customWidth="1"/>
    <col min="5" max="11" width="12.875" style="116" customWidth="1"/>
    <col min="12" max="12" width="23.125" style="118" customWidth="1"/>
    <col min="13" max="13" width="15.75" style="116" customWidth="1"/>
    <col min="14" max="14" width="11.375" style="116" bestFit="1" customWidth="1"/>
    <col min="15" max="15" width="21.875" style="116" customWidth="1"/>
    <col min="16" max="16" width="20.875" style="116" customWidth="1"/>
    <col min="17" max="17" width="11.375" style="116" bestFit="1" customWidth="1"/>
    <col min="18" max="18" width="12.375" style="116" bestFit="1" customWidth="1"/>
    <col min="19" max="19" width="11.375" style="116" customWidth="1"/>
    <col min="20" max="20" width="13.125" style="116" customWidth="1"/>
    <col min="21" max="21" width="9.875" style="116" bestFit="1" customWidth="1"/>
    <col min="22" max="16384" width="9" style="116"/>
  </cols>
  <sheetData>
    <row r="1" spans="1:21" ht="77.25" customHeight="1" x14ac:dyDescent="0.2">
      <c r="E1" s="192" t="s">
        <v>418</v>
      </c>
      <c r="F1" s="192"/>
      <c r="G1" s="192"/>
      <c r="H1" s="192"/>
      <c r="I1" s="192"/>
      <c r="J1" s="192"/>
      <c r="K1" s="192"/>
      <c r="L1" s="192"/>
    </row>
    <row r="2" spans="1:21" ht="15" customHeight="1" x14ac:dyDescent="0.2">
      <c r="E2" s="193"/>
      <c r="F2" s="193"/>
      <c r="G2" s="193"/>
      <c r="H2" s="193"/>
      <c r="I2" s="193"/>
      <c r="J2" s="193"/>
      <c r="K2" s="193"/>
      <c r="L2" s="193"/>
    </row>
    <row r="3" spans="1:21" ht="19.5" customHeight="1" x14ac:dyDescent="0.2">
      <c r="E3" s="193"/>
      <c r="F3" s="193"/>
      <c r="G3" s="193"/>
      <c r="H3" s="193"/>
      <c r="I3" s="193"/>
      <c r="J3" s="193"/>
      <c r="K3" s="193"/>
      <c r="L3" s="193"/>
    </row>
    <row r="4" spans="1:21" ht="77.25" customHeight="1" x14ac:dyDescent="0.2">
      <c r="A4" s="194" t="s">
        <v>347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</row>
    <row r="5" spans="1:21" x14ac:dyDescent="0.2">
      <c r="A5" s="161"/>
      <c r="B5" s="161"/>
      <c r="C5" s="161"/>
      <c r="D5" s="161"/>
    </row>
    <row r="6" spans="1:21" ht="40.5" customHeight="1" x14ac:dyDescent="0.25">
      <c r="A6" s="191"/>
      <c r="B6" s="191" t="s">
        <v>56</v>
      </c>
      <c r="C6" s="199" t="s">
        <v>346</v>
      </c>
      <c r="D6" s="195" t="s">
        <v>206</v>
      </c>
      <c r="E6" s="196"/>
      <c r="F6" s="196"/>
      <c r="G6" s="196"/>
      <c r="H6" s="196"/>
      <c r="I6" s="196"/>
      <c r="J6" s="196"/>
      <c r="K6" s="197"/>
      <c r="L6" s="198" t="s">
        <v>83</v>
      </c>
    </row>
    <row r="7" spans="1:21" ht="36.75" customHeight="1" x14ac:dyDescent="0.25">
      <c r="A7" s="191"/>
      <c r="B7" s="191"/>
      <c r="C7" s="200"/>
      <c r="D7" s="166" t="s">
        <v>20</v>
      </c>
      <c r="E7" s="170">
        <v>2024</v>
      </c>
      <c r="F7" s="169">
        <v>2025</v>
      </c>
      <c r="G7" s="169">
        <v>2026</v>
      </c>
      <c r="H7" s="166">
        <v>2027</v>
      </c>
      <c r="I7" s="166">
        <v>2028</v>
      </c>
      <c r="J7" s="166">
        <v>2029</v>
      </c>
      <c r="K7" s="166">
        <v>2030</v>
      </c>
      <c r="L7" s="198"/>
    </row>
    <row r="8" spans="1:21" ht="30" x14ac:dyDescent="0.25">
      <c r="A8" s="119">
        <v>1</v>
      </c>
      <c r="B8" s="120" t="s">
        <v>40</v>
      </c>
      <c r="C8" s="121"/>
      <c r="D8" s="122">
        <f t="shared" ref="D8:D13" si="0">SUM(E8:K8)</f>
        <v>18352509.165352575</v>
      </c>
      <c r="E8" s="122">
        <f>E9+E10+E11+E13</f>
        <v>4073194.84161</v>
      </c>
      <c r="F8" s="122">
        <f t="shared" ref="F8:K8" si="1">F9+F10+F11+F13</f>
        <v>4110131.4225399997</v>
      </c>
      <c r="G8" s="122">
        <f t="shared" si="1"/>
        <v>4235978.8898399994</v>
      </c>
      <c r="H8" s="122">
        <f t="shared" si="1"/>
        <v>1397210.4817943999</v>
      </c>
      <c r="I8" s="122">
        <f t="shared" si="1"/>
        <v>1453098.9010661759</v>
      </c>
      <c r="J8" s="122">
        <f t="shared" si="1"/>
        <v>1511222.857108823</v>
      </c>
      <c r="K8" s="122">
        <f t="shared" si="1"/>
        <v>1571671.7713931759</v>
      </c>
      <c r="L8" s="123"/>
      <c r="M8" s="124"/>
      <c r="O8" s="124"/>
      <c r="P8" s="124"/>
    </row>
    <row r="9" spans="1:21" x14ac:dyDescent="0.25">
      <c r="A9" s="119">
        <v>2</v>
      </c>
      <c r="B9" s="125" t="s">
        <v>29</v>
      </c>
      <c r="C9" s="126"/>
      <c r="D9" s="122">
        <f t="shared" si="0"/>
        <v>415639.77099999995</v>
      </c>
      <c r="E9" s="122">
        <f t="shared" ref="E9:K13" si="2">E16+E37+E88+E155+E222</f>
        <v>195169.27099999998</v>
      </c>
      <c r="F9" s="122">
        <f t="shared" si="2"/>
        <v>110808.5</v>
      </c>
      <c r="G9" s="122">
        <f t="shared" si="2"/>
        <v>109662</v>
      </c>
      <c r="H9" s="122">
        <f t="shared" si="2"/>
        <v>0</v>
      </c>
      <c r="I9" s="122">
        <f t="shared" si="2"/>
        <v>0</v>
      </c>
      <c r="J9" s="122">
        <f t="shared" si="2"/>
        <v>0</v>
      </c>
      <c r="K9" s="122">
        <f t="shared" si="2"/>
        <v>0</v>
      </c>
      <c r="L9" s="127"/>
      <c r="M9" s="124"/>
      <c r="O9" s="124"/>
      <c r="P9" s="124"/>
    </row>
    <row r="10" spans="1:21" ht="21.75" customHeight="1" x14ac:dyDescent="0.25">
      <c r="A10" s="119">
        <v>3</v>
      </c>
      <c r="B10" s="125" t="s">
        <v>24</v>
      </c>
      <c r="C10" s="126"/>
      <c r="D10" s="122">
        <f t="shared" si="0"/>
        <v>7767923.7597120013</v>
      </c>
      <c r="E10" s="122">
        <f t="shared" si="2"/>
        <v>2357652.5</v>
      </c>
      <c r="F10" s="122">
        <f t="shared" si="2"/>
        <v>2465268.2000000002</v>
      </c>
      <c r="G10" s="122">
        <f t="shared" si="2"/>
        <v>2607375.1999999997</v>
      </c>
      <c r="H10" s="122">
        <f t="shared" si="2"/>
        <v>79508</v>
      </c>
      <c r="I10" s="122">
        <f t="shared" si="2"/>
        <v>82688.320000000007</v>
      </c>
      <c r="J10" s="122">
        <f t="shared" si="2"/>
        <v>85995.852800000008</v>
      </c>
      <c r="K10" s="122">
        <f t="shared" si="2"/>
        <v>89435.686912000005</v>
      </c>
      <c r="L10" s="127"/>
      <c r="M10" s="205"/>
      <c r="N10" s="202"/>
      <c r="O10" s="202"/>
      <c r="P10" s="202"/>
      <c r="Q10" s="202"/>
      <c r="R10" s="124"/>
    </row>
    <row r="11" spans="1:21" x14ac:dyDescent="0.25">
      <c r="A11" s="119">
        <v>4</v>
      </c>
      <c r="B11" s="125" t="s">
        <v>334</v>
      </c>
      <c r="C11" s="125"/>
      <c r="D11" s="122">
        <f t="shared" si="0"/>
        <v>10168945.634640574</v>
      </c>
      <c r="E11" s="122">
        <f t="shared" si="2"/>
        <v>1520373.0706099998</v>
      </c>
      <c r="F11" s="122">
        <f t="shared" si="2"/>
        <v>1534054.7225399998</v>
      </c>
      <c r="G11" s="122">
        <f t="shared" si="2"/>
        <v>1518941.6898399999</v>
      </c>
      <c r="H11" s="122">
        <f t="shared" si="2"/>
        <v>1317702.4817943999</v>
      </c>
      <c r="I11" s="122">
        <f t="shared" si="2"/>
        <v>1370410.5810661758</v>
      </c>
      <c r="J11" s="122">
        <f t="shared" si="2"/>
        <v>1425227.004308823</v>
      </c>
      <c r="K11" s="122">
        <f t="shared" si="2"/>
        <v>1482236.084481176</v>
      </c>
      <c r="L11" s="127"/>
      <c r="M11" s="128"/>
      <c r="O11" s="124"/>
      <c r="P11" s="124"/>
      <c r="Q11" s="124"/>
      <c r="R11" s="124"/>
      <c r="S11" s="124"/>
      <c r="T11" s="124"/>
      <c r="U11" s="124"/>
    </row>
    <row r="12" spans="1:21" ht="31.5" x14ac:dyDescent="0.25">
      <c r="A12" s="119">
        <v>5</v>
      </c>
      <c r="B12" s="129" t="s">
        <v>297</v>
      </c>
      <c r="C12" s="130"/>
      <c r="D12" s="122">
        <f t="shared" si="0"/>
        <v>97576.224440000005</v>
      </c>
      <c r="E12" s="122">
        <f t="shared" si="2"/>
        <v>59072.144440000004</v>
      </c>
      <c r="F12" s="122">
        <f t="shared" si="2"/>
        <v>20982.36</v>
      </c>
      <c r="G12" s="122">
        <f t="shared" si="2"/>
        <v>17521.72</v>
      </c>
      <c r="H12" s="122">
        <f t="shared" si="2"/>
        <v>0</v>
      </c>
      <c r="I12" s="122">
        <f t="shared" si="2"/>
        <v>0</v>
      </c>
      <c r="J12" s="122">
        <f t="shared" si="2"/>
        <v>0</v>
      </c>
      <c r="K12" s="122">
        <f t="shared" si="2"/>
        <v>0</v>
      </c>
      <c r="L12" s="127"/>
      <c r="M12" s="124"/>
      <c r="O12" s="124"/>
      <c r="P12" s="124"/>
      <c r="Q12" s="124"/>
      <c r="R12" s="124"/>
      <c r="S12" s="124"/>
      <c r="T12" s="124"/>
      <c r="U12" s="124"/>
    </row>
    <row r="13" spans="1:21" x14ac:dyDescent="0.25">
      <c r="A13" s="119">
        <v>6</v>
      </c>
      <c r="B13" s="125" t="s">
        <v>30</v>
      </c>
      <c r="C13" s="125"/>
      <c r="D13" s="122">
        <f t="shared" si="0"/>
        <v>0</v>
      </c>
      <c r="E13" s="122">
        <f t="shared" si="2"/>
        <v>0</v>
      </c>
      <c r="F13" s="122">
        <f t="shared" si="2"/>
        <v>0</v>
      </c>
      <c r="G13" s="122">
        <f t="shared" si="2"/>
        <v>0</v>
      </c>
      <c r="H13" s="122">
        <f t="shared" si="2"/>
        <v>0</v>
      </c>
      <c r="I13" s="122">
        <f t="shared" si="2"/>
        <v>0</v>
      </c>
      <c r="J13" s="122">
        <f t="shared" si="2"/>
        <v>0</v>
      </c>
      <c r="K13" s="122">
        <f t="shared" si="2"/>
        <v>0</v>
      </c>
      <c r="L13" s="127"/>
    </row>
    <row r="14" spans="1:21" ht="25.5" customHeight="1" x14ac:dyDescent="0.25">
      <c r="A14" s="119">
        <v>7</v>
      </c>
      <c r="B14" s="195" t="s">
        <v>32</v>
      </c>
      <c r="C14" s="196"/>
      <c r="D14" s="196"/>
      <c r="E14" s="196"/>
      <c r="F14" s="196"/>
      <c r="G14" s="196"/>
      <c r="H14" s="196"/>
      <c r="I14" s="196"/>
      <c r="J14" s="196"/>
      <c r="K14" s="196"/>
      <c r="L14" s="197"/>
    </row>
    <row r="15" spans="1:21" ht="30" x14ac:dyDescent="0.25">
      <c r="A15" s="119">
        <v>8</v>
      </c>
      <c r="B15" s="131" t="s">
        <v>39</v>
      </c>
      <c r="C15" s="132"/>
      <c r="D15" s="122">
        <f>SUM(E15:K15)</f>
        <v>6915968.5998415044</v>
      </c>
      <c r="E15" s="122">
        <f>SUM(E16:E20)</f>
        <v>1386716.4641100001</v>
      </c>
      <c r="F15" s="122">
        <f t="shared" ref="F15:K15" si="3">SUM(F16:F20)</f>
        <v>1520084.34186</v>
      </c>
      <c r="G15" s="122">
        <f t="shared" si="3"/>
        <v>1604877.9314999999</v>
      </c>
      <c r="H15" s="122">
        <f t="shared" si="3"/>
        <v>566186.32875999995</v>
      </c>
      <c r="I15" s="122">
        <f t="shared" si="3"/>
        <v>588833.78191039991</v>
      </c>
      <c r="J15" s="122">
        <f t="shared" si="3"/>
        <v>612387.13318681589</v>
      </c>
      <c r="K15" s="122">
        <f t="shared" si="3"/>
        <v>636882.61851428857</v>
      </c>
      <c r="L15" s="127"/>
    </row>
    <row r="16" spans="1:21" x14ac:dyDescent="0.25">
      <c r="A16" s="119">
        <v>9</v>
      </c>
      <c r="B16" s="125" t="s">
        <v>29</v>
      </c>
      <c r="C16" s="125"/>
      <c r="D16" s="122">
        <f>SUM(E16:K16)</f>
        <v>0</v>
      </c>
      <c r="E16" s="122">
        <f>E22+E28</f>
        <v>0</v>
      </c>
      <c r="F16" s="122">
        <f t="shared" ref="F16:K16" si="4">F22+F28</f>
        <v>0</v>
      </c>
      <c r="G16" s="122">
        <f t="shared" si="4"/>
        <v>0</v>
      </c>
      <c r="H16" s="122">
        <f t="shared" si="4"/>
        <v>0</v>
      </c>
      <c r="I16" s="122">
        <f t="shared" si="4"/>
        <v>0</v>
      </c>
      <c r="J16" s="122">
        <f t="shared" si="4"/>
        <v>0</v>
      </c>
      <c r="K16" s="122">
        <f t="shared" si="4"/>
        <v>0</v>
      </c>
      <c r="L16" s="127"/>
    </row>
    <row r="17" spans="1:17" x14ac:dyDescent="0.25">
      <c r="A17" s="119">
        <v>10</v>
      </c>
      <c r="B17" s="125" t="s">
        <v>24</v>
      </c>
      <c r="C17" s="126"/>
      <c r="D17" s="122">
        <f t="shared" ref="D17:D18" si="5">SUM(E17:K17)</f>
        <v>3005260</v>
      </c>
      <c r="E17" s="122">
        <f t="shared" ref="E17:K17" si="6">E23+E29</f>
        <v>943013</v>
      </c>
      <c r="F17" s="122">
        <f t="shared" si="6"/>
        <v>1001779</v>
      </c>
      <c r="G17" s="122">
        <f t="shared" si="6"/>
        <v>1060468</v>
      </c>
      <c r="H17" s="122">
        <f t="shared" si="6"/>
        <v>0</v>
      </c>
      <c r="I17" s="122">
        <f t="shared" si="6"/>
        <v>0</v>
      </c>
      <c r="J17" s="122">
        <f t="shared" si="6"/>
        <v>0</v>
      </c>
      <c r="K17" s="122">
        <f t="shared" si="6"/>
        <v>0</v>
      </c>
      <c r="L17" s="127"/>
      <c r="M17" s="201"/>
      <c r="N17" s="202"/>
      <c r="O17" s="202"/>
      <c r="P17" s="202"/>
      <c r="Q17" s="202"/>
    </row>
    <row r="18" spans="1:17" x14ac:dyDescent="0.25">
      <c r="A18" s="119">
        <v>11</v>
      </c>
      <c r="B18" s="125" t="s">
        <v>334</v>
      </c>
      <c r="C18" s="125"/>
      <c r="D18" s="122">
        <f t="shared" si="5"/>
        <v>3910708.5998415044</v>
      </c>
      <c r="E18" s="122">
        <f>E24+E32</f>
        <v>443703.46411</v>
      </c>
      <c r="F18" s="122">
        <f t="shared" ref="F18:K18" si="7">F24+F32</f>
        <v>518305.34185999999</v>
      </c>
      <c r="G18" s="122">
        <f t="shared" si="7"/>
        <v>544409.93149999995</v>
      </c>
      <c r="H18" s="122">
        <f t="shared" si="7"/>
        <v>566186.32875999995</v>
      </c>
      <c r="I18" s="122">
        <f t="shared" si="7"/>
        <v>588833.78191039991</v>
      </c>
      <c r="J18" s="122">
        <f t="shared" si="7"/>
        <v>612387.13318681589</v>
      </c>
      <c r="K18" s="122">
        <f t="shared" si="7"/>
        <v>636882.61851428857</v>
      </c>
      <c r="L18" s="127"/>
      <c r="M18" s="124"/>
    </row>
    <row r="19" spans="1:17" ht="31.5" x14ac:dyDescent="0.25">
      <c r="A19" s="119">
        <v>12</v>
      </c>
      <c r="B19" s="129" t="s">
        <v>297</v>
      </c>
      <c r="C19" s="129"/>
      <c r="D19" s="122">
        <f t="shared" ref="D19:D28" si="8">SUM(E19:K19)</f>
        <v>0</v>
      </c>
      <c r="E19" s="122">
        <f>E25+E33</f>
        <v>0</v>
      </c>
      <c r="F19" s="122">
        <f t="shared" ref="F19:K19" si="9">F25+F33</f>
        <v>0</v>
      </c>
      <c r="G19" s="122">
        <f t="shared" si="9"/>
        <v>0</v>
      </c>
      <c r="H19" s="122">
        <f t="shared" si="9"/>
        <v>0</v>
      </c>
      <c r="I19" s="122">
        <f t="shared" si="9"/>
        <v>0</v>
      </c>
      <c r="J19" s="122">
        <f t="shared" si="9"/>
        <v>0</v>
      </c>
      <c r="K19" s="122">
        <f t="shared" si="9"/>
        <v>0</v>
      </c>
      <c r="L19" s="127"/>
    </row>
    <row r="20" spans="1:17" x14ac:dyDescent="0.25">
      <c r="A20" s="119">
        <v>13</v>
      </c>
      <c r="B20" s="125" t="s">
        <v>30</v>
      </c>
      <c r="C20" s="125"/>
      <c r="D20" s="122">
        <f t="shared" si="8"/>
        <v>0</v>
      </c>
      <c r="E20" s="122">
        <f>E26+E34</f>
        <v>0</v>
      </c>
      <c r="F20" s="122">
        <f t="shared" ref="F20:K20" si="10">F26+F34</f>
        <v>0</v>
      </c>
      <c r="G20" s="122">
        <f t="shared" si="10"/>
        <v>0</v>
      </c>
      <c r="H20" s="122">
        <f t="shared" si="10"/>
        <v>0</v>
      </c>
      <c r="I20" s="122">
        <f t="shared" si="10"/>
        <v>0</v>
      </c>
      <c r="J20" s="122">
        <f t="shared" si="10"/>
        <v>0</v>
      </c>
      <c r="K20" s="122">
        <f t="shared" si="10"/>
        <v>0</v>
      </c>
      <c r="L20" s="127"/>
    </row>
    <row r="21" spans="1:17" ht="89.25" customHeight="1" x14ac:dyDescent="0.25">
      <c r="A21" s="119">
        <v>14</v>
      </c>
      <c r="B21" s="131" t="s">
        <v>335</v>
      </c>
      <c r="C21" s="132"/>
      <c r="D21" s="122">
        <f t="shared" si="8"/>
        <v>3910708.5998415044</v>
      </c>
      <c r="E21" s="122">
        <f>E22+E23+E24+E26</f>
        <v>443703.46411</v>
      </c>
      <c r="F21" s="122">
        <f t="shared" ref="F21:K21" si="11">F22+F23+F24+F26</f>
        <v>518305.34185999999</v>
      </c>
      <c r="G21" s="122">
        <f t="shared" si="11"/>
        <v>544409.93149999995</v>
      </c>
      <c r="H21" s="122">
        <f t="shared" si="11"/>
        <v>566186.32875999995</v>
      </c>
      <c r="I21" s="122">
        <f t="shared" si="11"/>
        <v>588833.78191039991</v>
      </c>
      <c r="J21" s="122">
        <f t="shared" si="11"/>
        <v>612387.13318681589</v>
      </c>
      <c r="K21" s="122">
        <f t="shared" si="11"/>
        <v>636882.61851428857</v>
      </c>
      <c r="L21" s="127" t="s">
        <v>387</v>
      </c>
      <c r="M21" s="124"/>
    </row>
    <row r="22" spans="1:17" x14ac:dyDescent="0.25">
      <c r="A22" s="119">
        <v>15</v>
      </c>
      <c r="B22" s="125" t="s">
        <v>29</v>
      </c>
      <c r="C22" s="125"/>
      <c r="D22" s="122">
        <f t="shared" si="8"/>
        <v>0</v>
      </c>
      <c r="E22" s="133">
        <v>0</v>
      </c>
      <c r="F22" s="133">
        <v>0</v>
      </c>
      <c r="G22" s="133">
        <v>0</v>
      </c>
      <c r="H22" s="133">
        <v>0</v>
      </c>
      <c r="I22" s="133">
        <v>0</v>
      </c>
      <c r="J22" s="133">
        <v>0</v>
      </c>
      <c r="K22" s="133">
        <v>0</v>
      </c>
      <c r="L22" s="127"/>
    </row>
    <row r="23" spans="1:17" x14ac:dyDescent="0.25">
      <c r="A23" s="119">
        <v>16</v>
      </c>
      <c r="B23" s="125" t="s">
        <v>24</v>
      </c>
      <c r="C23" s="125"/>
      <c r="D23" s="122">
        <f t="shared" si="8"/>
        <v>0</v>
      </c>
      <c r="E23" s="133">
        <v>0</v>
      </c>
      <c r="F23" s="133">
        <v>0</v>
      </c>
      <c r="G23" s="133">
        <v>0</v>
      </c>
      <c r="H23" s="133">
        <v>0</v>
      </c>
      <c r="I23" s="133">
        <v>0</v>
      </c>
      <c r="J23" s="133">
        <v>0</v>
      </c>
      <c r="K23" s="133">
        <v>0</v>
      </c>
      <c r="L23" s="127"/>
    </row>
    <row r="24" spans="1:17" x14ac:dyDescent="0.25">
      <c r="A24" s="119">
        <v>17</v>
      </c>
      <c r="B24" s="125" t="s">
        <v>23</v>
      </c>
      <c r="C24" s="125"/>
      <c r="D24" s="122">
        <f t="shared" si="8"/>
        <v>3910708.5998415044</v>
      </c>
      <c r="E24" s="122">
        <v>443703.46411</v>
      </c>
      <c r="F24" s="122">
        <v>518305.34185999999</v>
      </c>
      <c r="G24" s="122">
        <v>544409.93149999995</v>
      </c>
      <c r="H24" s="122">
        <f t="shared" ref="H24:K24" si="12">G24*1.04</f>
        <v>566186.32875999995</v>
      </c>
      <c r="I24" s="122">
        <f t="shared" si="12"/>
        <v>588833.78191039991</v>
      </c>
      <c r="J24" s="122">
        <f t="shared" si="12"/>
        <v>612387.13318681589</v>
      </c>
      <c r="K24" s="122">
        <f t="shared" si="12"/>
        <v>636882.61851428857</v>
      </c>
      <c r="L24" s="127"/>
      <c r="M24" s="134"/>
    </row>
    <row r="25" spans="1:17" ht="31.5" x14ac:dyDescent="0.25">
      <c r="A25" s="119">
        <v>18</v>
      </c>
      <c r="B25" s="129" t="s">
        <v>297</v>
      </c>
      <c r="C25" s="129"/>
      <c r="D25" s="122">
        <f t="shared" si="8"/>
        <v>0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122">
        <v>0</v>
      </c>
      <c r="K25" s="122">
        <v>0</v>
      </c>
      <c r="L25" s="127"/>
      <c r="M25" s="134"/>
    </row>
    <row r="26" spans="1:17" x14ac:dyDescent="0.25">
      <c r="A26" s="119">
        <v>19</v>
      </c>
      <c r="B26" s="125" t="s">
        <v>30</v>
      </c>
      <c r="C26" s="125"/>
      <c r="D26" s="122">
        <f t="shared" si="8"/>
        <v>0</v>
      </c>
      <c r="E26" s="133">
        <v>0</v>
      </c>
      <c r="F26" s="133">
        <v>0</v>
      </c>
      <c r="G26" s="133">
        <v>0</v>
      </c>
      <c r="H26" s="133">
        <v>0</v>
      </c>
      <c r="I26" s="133">
        <v>0</v>
      </c>
      <c r="J26" s="133">
        <v>0</v>
      </c>
      <c r="K26" s="133">
        <v>0</v>
      </c>
      <c r="L26" s="127"/>
    </row>
    <row r="27" spans="1:17" ht="141.75" customHeight="1" x14ac:dyDescent="0.2">
      <c r="A27" s="119">
        <v>20</v>
      </c>
      <c r="B27" s="131" t="s">
        <v>348</v>
      </c>
      <c r="C27" s="132"/>
      <c r="D27" s="122">
        <f t="shared" si="8"/>
        <v>3005260</v>
      </c>
      <c r="E27" s="122">
        <f>E28+E29+E32+E34</f>
        <v>943013</v>
      </c>
      <c r="F27" s="122">
        <f t="shared" ref="F27:K27" si="13">F28+F29+F32+F34</f>
        <v>1001779</v>
      </c>
      <c r="G27" s="122">
        <f t="shared" si="13"/>
        <v>1060468</v>
      </c>
      <c r="H27" s="122">
        <f t="shared" si="13"/>
        <v>0</v>
      </c>
      <c r="I27" s="122">
        <f t="shared" si="13"/>
        <v>0</v>
      </c>
      <c r="J27" s="122">
        <f t="shared" si="13"/>
        <v>0</v>
      </c>
      <c r="K27" s="122">
        <f t="shared" si="13"/>
        <v>0</v>
      </c>
      <c r="L27" s="127" t="s">
        <v>387</v>
      </c>
      <c r="M27" s="203"/>
      <c r="N27" s="206"/>
    </row>
    <row r="28" spans="1:17" x14ac:dyDescent="0.25">
      <c r="A28" s="119">
        <v>21</v>
      </c>
      <c r="B28" s="125" t="s">
        <v>29</v>
      </c>
      <c r="C28" s="125"/>
      <c r="D28" s="122">
        <f t="shared" si="8"/>
        <v>0</v>
      </c>
      <c r="E28" s="122">
        <v>0</v>
      </c>
      <c r="F28" s="122">
        <v>0</v>
      </c>
      <c r="G28" s="122">
        <v>0</v>
      </c>
      <c r="H28" s="122">
        <v>0</v>
      </c>
      <c r="I28" s="122">
        <v>0</v>
      </c>
      <c r="J28" s="122">
        <v>0</v>
      </c>
      <c r="K28" s="122">
        <v>0</v>
      </c>
      <c r="L28" s="127"/>
    </row>
    <row r="29" spans="1:17" x14ac:dyDescent="0.25">
      <c r="A29" s="119">
        <v>22</v>
      </c>
      <c r="B29" s="125" t="s">
        <v>349</v>
      </c>
      <c r="C29" s="126"/>
      <c r="D29" s="122">
        <f t="shared" ref="D29:D32" si="14">SUM(E29:K29)</f>
        <v>3005260</v>
      </c>
      <c r="E29" s="122">
        <f>E30+E31</f>
        <v>943013</v>
      </c>
      <c r="F29" s="122">
        <f t="shared" ref="F29:K29" si="15">F30+F31</f>
        <v>1001779</v>
      </c>
      <c r="G29" s="122">
        <f t="shared" si="15"/>
        <v>1060468</v>
      </c>
      <c r="H29" s="122">
        <f t="shared" si="15"/>
        <v>0</v>
      </c>
      <c r="I29" s="122">
        <f t="shared" si="15"/>
        <v>0</v>
      </c>
      <c r="J29" s="122">
        <f t="shared" si="15"/>
        <v>0</v>
      </c>
      <c r="K29" s="122">
        <f t="shared" si="15"/>
        <v>0</v>
      </c>
      <c r="L29" s="127"/>
    </row>
    <row r="30" spans="1:17" ht="123.75" customHeight="1" x14ac:dyDescent="0.25">
      <c r="A30" s="119">
        <v>23</v>
      </c>
      <c r="B30" s="125" t="s">
        <v>369</v>
      </c>
      <c r="C30" s="125"/>
      <c r="D30" s="122">
        <f t="shared" si="14"/>
        <v>2965928</v>
      </c>
      <c r="E30" s="122">
        <v>930413</v>
      </c>
      <c r="F30" s="122">
        <v>988675</v>
      </c>
      <c r="G30" s="122">
        <v>1046840</v>
      </c>
      <c r="H30" s="122">
        <v>0</v>
      </c>
      <c r="I30" s="122">
        <v>0</v>
      </c>
      <c r="J30" s="122">
        <v>0</v>
      </c>
      <c r="K30" s="122">
        <v>0</v>
      </c>
      <c r="L30" s="127"/>
    </row>
    <row r="31" spans="1:17" ht="134.25" customHeight="1" x14ac:dyDescent="0.25">
      <c r="A31" s="119">
        <v>24</v>
      </c>
      <c r="B31" s="125" t="s">
        <v>350</v>
      </c>
      <c r="C31" s="125"/>
      <c r="D31" s="122">
        <f t="shared" si="14"/>
        <v>39332</v>
      </c>
      <c r="E31" s="122">
        <v>12600</v>
      </c>
      <c r="F31" s="122">
        <v>13104</v>
      </c>
      <c r="G31" s="122">
        <v>13628</v>
      </c>
      <c r="H31" s="122">
        <v>0</v>
      </c>
      <c r="I31" s="122">
        <v>0</v>
      </c>
      <c r="J31" s="122">
        <v>0</v>
      </c>
      <c r="K31" s="122">
        <v>0</v>
      </c>
      <c r="L31" s="127"/>
    </row>
    <row r="32" spans="1:17" x14ac:dyDescent="0.25">
      <c r="A32" s="119">
        <v>25</v>
      </c>
      <c r="B32" s="125" t="s">
        <v>23</v>
      </c>
      <c r="C32" s="125"/>
      <c r="D32" s="122">
        <f t="shared" si="14"/>
        <v>0</v>
      </c>
      <c r="E32" s="122">
        <v>0</v>
      </c>
      <c r="F32" s="122">
        <v>0</v>
      </c>
      <c r="G32" s="122">
        <v>0</v>
      </c>
      <c r="H32" s="122">
        <v>0</v>
      </c>
      <c r="I32" s="122">
        <v>0</v>
      </c>
      <c r="J32" s="122">
        <v>0</v>
      </c>
      <c r="K32" s="122">
        <v>0</v>
      </c>
      <c r="L32" s="127"/>
    </row>
    <row r="33" spans="1:20" ht="31.5" x14ac:dyDescent="0.25">
      <c r="A33" s="119">
        <v>26</v>
      </c>
      <c r="B33" s="129" t="s">
        <v>297</v>
      </c>
      <c r="C33" s="125"/>
      <c r="D33" s="122">
        <f>SUM(E33:K33)</f>
        <v>0</v>
      </c>
      <c r="E33" s="122">
        <v>0</v>
      </c>
      <c r="F33" s="122">
        <v>0</v>
      </c>
      <c r="G33" s="122">
        <v>0</v>
      </c>
      <c r="H33" s="122">
        <v>0</v>
      </c>
      <c r="I33" s="122">
        <v>0</v>
      </c>
      <c r="J33" s="122">
        <v>0</v>
      </c>
      <c r="K33" s="122">
        <v>0</v>
      </c>
      <c r="L33" s="127"/>
    </row>
    <row r="34" spans="1:20" x14ac:dyDescent="0.25">
      <c r="A34" s="119">
        <v>27</v>
      </c>
      <c r="B34" s="125" t="s">
        <v>30</v>
      </c>
      <c r="C34" s="125"/>
      <c r="D34" s="122">
        <f>SUM(E34:K34)</f>
        <v>0</v>
      </c>
      <c r="E34" s="122">
        <v>0</v>
      </c>
      <c r="F34" s="122">
        <v>0</v>
      </c>
      <c r="G34" s="122">
        <v>0</v>
      </c>
      <c r="H34" s="122">
        <v>0</v>
      </c>
      <c r="I34" s="122">
        <v>0</v>
      </c>
      <c r="J34" s="122">
        <v>0</v>
      </c>
      <c r="K34" s="122">
        <v>0</v>
      </c>
      <c r="L34" s="127"/>
    </row>
    <row r="35" spans="1:20" ht="28.5" customHeight="1" x14ac:dyDescent="0.25">
      <c r="A35" s="119">
        <v>28</v>
      </c>
      <c r="B35" s="195" t="s">
        <v>34</v>
      </c>
      <c r="C35" s="196"/>
      <c r="D35" s="196"/>
      <c r="E35" s="196"/>
      <c r="F35" s="196"/>
      <c r="G35" s="196"/>
      <c r="H35" s="196"/>
      <c r="I35" s="196"/>
      <c r="J35" s="196"/>
      <c r="K35" s="196"/>
      <c r="L35" s="197"/>
    </row>
    <row r="36" spans="1:20" ht="30" x14ac:dyDescent="0.25">
      <c r="A36" s="119">
        <v>29</v>
      </c>
      <c r="B36" s="131" t="s">
        <v>41</v>
      </c>
      <c r="C36" s="132"/>
      <c r="D36" s="122">
        <f>SUM(E36:K36)</f>
        <v>7360683.6337334625</v>
      </c>
      <c r="E36" s="122">
        <f>SUM(E37+E38+E39+E41)</f>
        <v>1788838.7179999999</v>
      </c>
      <c r="F36" s="122">
        <f t="shared" ref="F36:K36" si="16">SUM(F37+F38+F39+F41)</f>
        <v>1820815.0329700001</v>
      </c>
      <c r="G36" s="122">
        <f t="shared" si="16"/>
        <v>1922531.5109900001</v>
      </c>
      <c r="H36" s="122">
        <f t="shared" si="16"/>
        <v>430593.16451840004</v>
      </c>
      <c r="I36" s="122">
        <f t="shared" si="16"/>
        <v>447816.89109913603</v>
      </c>
      <c r="J36" s="122">
        <f t="shared" si="16"/>
        <v>465729.56674310146</v>
      </c>
      <c r="K36" s="122">
        <f t="shared" si="16"/>
        <v>484358.74941282556</v>
      </c>
      <c r="L36" s="127"/>
      <c r="M36" s="124"/>
      <c r="N36" s="124"/>
    </row>
    <row r="37" spans="1:20" x14ac:dyDescent="0.25">
      <c r="A37" s="119">
        <v>30</v>
      </c>
      <c r="B37" s="125" t="s">
        <v>29</v>
      </c>
      <c r="C37" s="125"/>
      <c r="D37" s="122">
        <f>D43+D49+D57+D63+D69+D75+D81</f>
        <v>411217.6</v>
      </c>
      <c r="E37" s="122">
        <f>E43+E49+E57+E63+E69+E75+E81</f>
        <v>190747.09999999998</v>
      </c>
      <c r="F37" s="122">
        <f t="shared" ref="F37:K37" si="17">F43+F49+F57+F63+F69+F75+F81</f>
        <v>110808.5</v>
      </c>
      <c r="G37" s="122">
        <f t="shared" si="17"/>
        <v>109662</v>
      </c>
      <c r="H37" s="122">
        <f t="shared" si="17"/>
        <v>0</v>
      </c>
      <c r="I37" s="122">
        <f t="shared" si="17"/>
        <v>0</v>
      </c>
      <c r="J37" s="122">
        <f t="shared" si="17"/>
        <v>0</v>
      </c>
      <c r="K37" s="122">
        <f t="shared" si="17"/>
        <v>0</v>
      </c>
      <c r="L37" s="127"/>
      <c r="M37" s="124"/>
      <c r="N37" s="124"/>
    </row>
    <row r="38" spans="1:20" x14ac:dyDescent="0.25">
      <c r="A38" s="119">
        <v>31</v>
      </c>
      <c r="B38" s="125" t="s">
        <v>24</v>
      </c>
      <c r="C38" s="126"/>
      <c r="D38" s="122">
        <f>D44+D50+D58+D64+D70+D76+D82</f>
        <v>4508899.7597120004</v>
      </c>
      <c r="E38" s="122">
        <f>E44+E50+E58+E64+E70+E76+E82</f>
        <v>1313780.8999999999</v>
      </c>
      <c r="F38" s="122">
        <f t="shared" ref="F38:K38" si="18">F44+F50+F58+F64+F70+F76+F82</f>
        <v>1388535.2</v>
      </c>
      <c r="G38" s="122">
        <f t="shared" si="18"/>
        <v>1468955.8</v>
      </c>
      <c r="H38" s="122">
        <f t="shared" si="18"/>
        <v>79508</v>
      </c>
      <c r="I38" s="122">
        <f t="shared" si="18"/>
        <v>82688.320000000007</v>
      </c>
      <c r="J38" s="122">
        <f t="shared" si="18"/>
        <v>85995.852800000008</v>
      </c>
      <c r="K38" s="122">
        <f t="shared" si="18"/>
        <v>89435.686912000005</v>
      </c>
      <c r="L38" s="127"/>
    </row>
    <row r="39" spans="1:20" x14ac:dyDescent="0.25">
      <c r="A39" s="119">
        <v>32</v>
      </c>
      <c r="B39" s="125" t="s">
        <v>23</v>
      </c>
      <c r="C39" s="125"/>
      <c r="D39" s="122">
        <f>D45+D53+D59+D65+D71+D77+D83</f>
        <v>2440566.2740214625</v>
      </c>
      <c r="E39" s="122">
        <f>E45+E53+E59+E65+E71+E77+E83</f>
        <v>284310.71799999999</v>
      </c>
      <c r="F39" s="122">
        <f t="shared" ref="F39:K39" si="19">F45+F53+F59+F65+F71+F77+F83</f>
        <v>321471.33296999999</v>
      </c>
      <c r="G39" s="122">
        <f t="shared" si="19"/>
        <v>343913.71098999999</v>
      </c>
      <c r="H39" s="122">
        <f t="shared" si="19"/>
        <v>351085.16451840004</v>
      </c>
      <c r="I39" s="122">
        <f t="shared" si="19"/>
        <v>365128.57109913602</v>
      </c>
      <c r="J39" s="122">
        <f t="shared" si="19"/>
        <v>379733.71394310147</v>
      </c>
      <c r="K39" s="122">
        <f t="shared" si="19"/>
        <v>394923.06250082556</v>
      </c>
      <c r="L39" s="127"/>
      <c r="M39" s="124"/>
      <c r="N39" s="124"/>
      <c r="O39" s="124"/>
      <c r="P39" s="124"/>
      <c r="Q39" s="124"/>
      <c r="R39" s="124"/>
      <c r="S39" s="124"/>
      <c r="T39" s="124"/>
    </row>
    <row r="40" spans="1:20" ht="31.5" x14ac:dyDescent="0.25">
      <c r="A40" s="119">
        <v>33</v>
      </c>
      <c r="B40" s="135" t="s">
        <v>297</v>
      </c>
      <c r="C40" s="135"/>
      <c r="D40" s="122">
        <f>D46+D54+D60+D66+D72+D78+D84</f>
        <v>19425.48</v>
      </c>
      <c r="E40" s="122">
        <f>E46+E54+E60+E66+E72+E78+E84</f>
        <v>5801.2</v>
      </c>
      <c r="F40" s="122">
        <f t="shared" ref="F40:K40" si="20">F46+F54+F60+F66+F72+F78+F84</f>
        <v>7292.46</v>
      </c>
      <c r="G40" s="122">
        <f t="shared" si="20"/>
        <v>6331.82</v>
      </c>
      <c r="H40" s="122">
        <f t="shared" si="20"/>
        <v>0</v>
      </c>
      <c r="I40" s="122">
        <f t="shared" si="20"/>
        <v>0</v>
      </c>
      <c r="J40" s="122">
        <f t="shared" si="20"/>
        <v>0</v>
      </c>
      <c r="K40" s="122">
        <f t="shared" si="20"/>
        <v>0</v>
      </c>
      <c r="L40" s="127"/>
    </row>
    <row r="41" spans="1:20" x14ac:dyDescent="0.25">
      <c r="A41" s="119">
        <v>34</v>
      </c>
      <c r="B41" s="125" t="s">
        <v>30</v>
      </c>
      <c r="C41" s="125"/>
      <c r="D41" s="122">
        <f>D47+D55+D61+D67+D73+D79+D85</f>
        <v>0</v>
      </c>
      <c r="E41" s="122">
        <f t="shared" ref="E41:K41" si="21">E47+E55+E61+E67+E73+E79+E85</f>
        <v>0</v>
      </c>
      <c r="F41" s="122">
        <f t="shared" si="21"/>
        <v>0</v>
      </c>
      <c r="G41" s="122">
        <f t="shared" si="21"/>
        <v>0</v>
      </c>
      <c r="H41" s="122">
        <f t="shared" si="21"/>
        <v>0</v>
      </c>
      <c r="I41" s="122">
        <f t="shared" si="21"/>
        <v>0</v>
      </c>
      <c r="J41" s="122">
        <f t="shared" si="21"/>
        <v>0</v>
      </c>
      <c r="K41" s="122">
        <f t="shared" si="21"/>
        <v>0</v>
      </c>
      <c r="L41" s="127"/>
    </row>
    <row r="42" spans="1:20" ht="69" customHeight="1" x14ac:dyDescent="0.25">
      <c r="A42" s="119">
        <v>35</v>
      </c>
      <c r="B42" s="131" t="s">
        <v>338</v>
      </c>
      <c r="C42" s="132"/>
      <c r="D42" s="122">
        <f t="shared" ref="D42:D85" si="22">SUM(E42:K42)</f>
        <v>2421140.7909914628</v>
      </c>
      <c r="E42" s="122">
        <f>E43+E44+E45+E47</f>
        <v>278509.51799999998</v>
      </c>
      <c r="F42" s="122">
        <f t="shared" ref="F42:K42" si="23">F43+F44+F45+F47</f>
        <v>314178.87196999998</v>
      </c>
      <c r="G42" s="122">
        <f t="shared" si="23"/>
        <v>337581.88896000001</v>
      </c>
      <c r="H42" s="122">
        <f t="shared" si="23"/>
        <v>351085.16451840004</v>
      </c>
      <c r="I42" s="122">
        <f t="shared" si="23"/>
        <v>365128.57109913602</v>
      </c>
      <c r="J42" s="122">
        <f t="shared" si="23"/>
        <v>379733.71394310147</v>
      </c>
      <c r="K42" s="122">
        <f t="shared" si="23"/>
        <v>394923.06250082556</v>
      </c>
      <c r="L42" s="162" t="s">
        <v>388</v>
      </c>
      <c r="M42" s="124"/>
    </row>
    <row r="43" spans="1:20" x14ac:dyDescent="0.25">
      <c r="A43" s="119">
        <v>36</v>
      </c>
      <c r="B43" s="125" t="s">
        <v>29</v>
      </c>
      <c r="C43" s="125"/>
      <c r="D43" s="122">
        <f t="shared" si="22"/>
        <v>0</v>
      </c>
      <c r="E43" s="122">
        <v>0</v>
      </c>
      <c r="F43" s="122">
        <v>0</v>
      </c>
      <c r="G43" s="122">
        <v>0</v>
      </c>
      <c r="H43" s="122">
        <v>0</v>
      </c>
      <c r="I43" s="122">
        <v>0</v>
      </c>
      <c r="J43" s="122">
        <v>0</v>
      </c>
      <c r="K43" s="122">
        <v>0</v>
      </c>
      <c r="L43" s="162"/>
    </row>
    <row r="44" spans="1:20" x14ac:dyDescent="0.25">
      <c r="A44" s="119">
        <v>37</v>
      </c>
      <c r="B44" s="125" t="s">
        <v>24</v>
      </c>
      <c r="C44" s="125"/>
      <c r="D44" s="122">
        <f t="shared" si="22"/>
        <v>0</v>
      </c>
      <c r="E44" s="122">
        <v>0</v>
      </c>
      <c r="F44" s="122">
        <v>0</v>
      </c>
      <c r="G44" s="122">
        <v>0</v>
      </c>
      <c r="H44" s="122">
        <v>0</v>
      </c>
      <c r="I44" s="122">
        <v>0</v>
      </c>
      <c r="J44" s="122">
        <v>0</v>
      </c>
      <c r="K44" s="122">
        <v>0</v>
      </c>
      <c r="L44" s="162"/>
    </row>
    <row r="45" spans="1:20" x14ac:dyDescent="0.25">
      <c r="A45" s="119">
        <v>38</v>
      </c>
      <c r="B45" s="125" t="s">
        <v>23</v>
      </c>
      <c r="C45" s="125"/>
      <c r="D45" s="122">
        <f t="shared" si="22"/>
        <v>2421140.7909914628</v>
      </c>
      <c r="E45" s="122">
        <v>278509.51799999998</v>
      </c>
      <c r="F45" s="122">
        <v>314178.87196999998</v>
      </c>
      <c r="G45" s="122">
        <v>337581.88896000001</v>
      </c>
      <c r="H45" s="122">
        <f t="shared" ref="H45:K45" si="24">G45*1.04</f>
        <v>351085.16451840004</v>
      </c>
      <c r="I45" s="122">
        <f t="shared" si="24"/>
        <v>365128.57109913602</v>
      </c>
      <c r="J45" s="122">
        <f t="shared" si="24"/>
        <v>379733.71394310147</v>
      </c>
      <c r="K45" s="122">
        <f t="shared" si="24"/>
        <v>394923.06250082556</v>
      </c>
      <c r="L45" s="162"/>
    </row>
    <row r="46" spans="1:20" ht="31.5" x14ac:dyDescent="0.25">
      <c r="A46" s="119">
        <v>39</v>
      </c>
      <c r="B46" s="135" t="s">
        <v>297</v>
      </c>
      <c r="C46" s="135"/>
      <c r="D46" s="122">
        <f t="shared" si="22"/>
        <v>0</v>
      </c>
      <c r="E46" s="122">
        <v>0</v>
      </c>
      <c r="F46" s="122">
        <v>0</v>
      </c>
      <c r="G46" s="122">
        <v>0</v>
      </c>
      <c r="H46" s="122">
        <v>0</v>
      </c>
      <c r="I46" s="122">
        <v>0</v>
      </c>
      <c r="J46" s="122">
        <v>0</v>
      </c>
      <c r="K46" s="122">
        <v>0</v>
      </c>
      <c r="L46" s="162"/>
    </row>
    <row r="47" spans="1:20" x14ac:dyDescent="0.25">
      <c r="A47" s="119">
        <v>40</v>
      </c>
      <c r="B47" s="125" t="s">
        <v>30</v>
      </c>
      <c r="C47" s="125"/>
      <c r="D47" s="122">
        <f t="shared" si="22"/>
        <v>0</v>
      </c>
      <c r="E47" s="122">
        <v>0</v>
      </c>
      <c r="F47" s="122">
        <v>0</v>
      </c>
      <c r="G47" s="122">
        <v>0</v>
      </c>
      <c r="H47" s="122">
        <v>0</v>
      </c>
      <c r="I47" s="122">
        <v>0</v>
      </c>
      <c r="J47" s="122">
        <v>0</v>
      </c>
      <c r="K47" s="122">
        <v>0</v>
      </c>
      <c r="L47" s="162"/>
    </row>
    <row r="48" spans="1:20" ht="154.5" customHeight="1" x14ac:dyDescent="0.25">
      <c r="A48" s="119">
        <v>41</v>
      </c>
      <c r="B48" s="131" t="s">
        <v>337</v>
      </c>
      <c r="C48" s="132"/>
      <c r="D48" s="122">
        <f t="shared" si="22"/>
        <v>4046694.859712</v>
      </c>
      <c r="E48" s="122">
        <f>E49+E50+E53+E55</f>
        <v>1162213</v>
      </c>
      <c r="F48" s="122">
        <f t="shared" ref="F48:K48" si="25">F49+F50+F53+F55</f>
        <v>1236262</v>
      </c>
      <c r="G48" s="122">
        <f t="shared" si="25"/>
        <v>1310592</v>
      </c>
      <c r="H48" s="122">
        <f t="shared" si="25"/>
        <v>79508</v>
      </c>
      <c r="I48" s="122">
        <f t="shared" si="25"/>
        <v>82688.320000000007</v>
      </c>
      <c r="J48" s="122">
        <f t="shared" si="25"/>
        <v>85995.852800000008</v>
      </c>
      <c r="K48" s="122">
        <f t="shared" si="25"/>
        <v>89435.686912000005</v>
      </c>
      <c r="L48" s="162" t="s">
        <v>389</v>
      </c>
    </row>
    <row r="49" spans="1:13" ht="26.25" customHeight="1" x14ac:dyDescent="0.25">
      <c r="A49" s="119">
        <v>42</v>
      </c>
      <c r="B49" s="125" t="s">
        <v>29</v>
      </c>
      <c r="C49" s="125"/>
      <c r="D49" s="122">
        <f t="shared" si="22"/>
        <v>0</v>
      </c>
      <c r="E49" s="133">
        <v>0</v>
      </c>
      <c r="F49" s="133">
        <v>0</v>
      </c>
      <c r="G49" s="133">
        <v>0</v>
      </c>
      <c r="H49" s="133">
        <v>0</v>
      </c>
      <c r="I49" s="133">
        <v>0</v>
      </c>
      <c r="J49" s="133">
        <v>0</v>
      </c>
      <c r="K49" s="133">
        <v>0</v>
      </c>
      <c r="L49" s="127"/>
    </row>
    <row r="50" spans="1:13" x14ac:dyDescent="0.25">
      <c r="A50" s="119">
        <v>43</v>
      </c>
      <c r="B50" s="125" t="s">
        <v>349</v>
      </c>
      <c r="C50" s="125"/>
      <c r="D50" s="122">
        <f t="shared" si="22"/>
        <v>4046694.859712</v>
      </c>
      <c r="E50" s="133">
        <f>E51+E52</f>
        <v>1162213</v>
      </c>
      <c r="F50" s="133">
        <f t="shared" ref="F50:K50" si="26">F51+F52</f>
        <v>1236262</v>
      </c>
      <c r="G50" s="133">
        <f t="shared" si="26"/>
        <v>1310592</v>
      </c>
      <c r="H50" s="133">
        <f t="shared" si="26"/>
        <v>79508</v>
      </c>
      <c r="I50" s="133">
        <f t="shared" si="26"/>
        <v>82688.320000000007</v>
      </c>
      <c r="J50" s="133">
        <f t="shared" si="26"/>
        <v>85995.852800000008</v>
      </c>
      <c r="K50" s="133">
        <f t="shared" si="26"/>
        <v>89435.686912000005</v>
      </c>
      <c r="L50" s="127"/>
    </row>
    <row r="51" spans="1:13" ht="195" x14ac:dyDescent="0.25">
      <c r="A51" s="119">
        <v>44</v>
      </c>
      <c r="B51" s="120" t="s">
        <v>370</v>
      </c>
      <c r="C51" s="125"/>
      <c r="D51" s="122">
        <f t="shared" si="22"/>
        <v>3488424</v>
      </c>
      <c r="E51" s="122">
        <f>1059236.79389+32293.20611</f>
        <v>1091530</v>
      </c>
      <c r="F51" s="122">
        <v>1162752</v>
      </c>
      <c r="G51" s="122">
        <v>1234142</v>
      </c>
      <c r="H51" s="122">
        <v>0</v>
      </c>
      <c r="I51" s="122">
        <f t="shared" ref="H51:K52" si="27">H51*1.04</f>
        <v>0</v>
      </c>
      <c r="J51" s="122">
        <f t="shared" si="27"/>
        <v>0</v>
      </c>
      <c r="K51" s="122">
        <f t="shared" si="27"/>
        <v>0</v>
      </c>
      <c r="L51" s="127"/>
    </row>
    <row r="52" spans="1:13" ht="210" x14ac:dyDescent="0.25">
      <c r="A52" s="119">
        <v>45</v>
      </c>
      <c r="B52" s="136" t="s">
        <v>371</v>
      </c>
      <c r="C52" s="137"/>
      <c r="D52" s="122">
        <f t="shared" si="22"/>
        <v>558270.859712</v>
      </c>
      <c r="E52" s="122">
        <v>70683</v>
      </c>
      <c r="F52" s="122">
        <v>73510</v>
      </c>
      <c r="G52" s="122">
        <v>76450</v>
      </c>
      <c r="H52" s="122">
        <f t="shared" si="27"/>
        <v>79508</v>
      </c>
      <c r="I52" s="122">
        <f t="shared" si="27"/>
        <v>82688.320000000007</v>
      </c>
      <c r="J52" s="122">
        <f t="shared" si="27"/>
        <v>85995.852800000008</v>
      </c>
      <c r="K52" s="122">
        <f t="shared" si="27"/>
        <v>89435.686912000005</v>
      </c>
      <c r="L52" s="138"/>
    </row>
    <row r="53" spans="1:13" x14ac:dyDescent="0.25">
      <c r="A53" s="119">
        <v>46</v>
      </c>
      <c r="B53" s="125" t="s">
        <v>23</v>
      </c>
      <c r="C53" s="125"/>
      <c r="D53" s="122">
        <f t="shared" si="22"/>
        <v>0</v>
      </c>
      <c r="E53" s="133">
        <v>0</v>
      </c>
      <c r="F53" s="133">
        <v>0</v>
      </c>
      <c r="G53" s="133">
        <v>0</v>
      </c>
      <c r="H53" s="133">
        <v>0</v>
      </c>
      <c r="I53" s="133">
        <v>0</v>
      </c>
      <c r="J53" s="133">
        <v>0</v>
      </c>
      <c r="K53" s="133">
        <v>0</v>
      </c>
      <c r="L53" s="127"/>
    </row>
    <row r="54" spans="1:13" ht="31.5" x14ac:dyDescent="0.25">
      <c r="A54" s="119">
        <v>47</v>
      </c>
      <c r="B54" s="129" t="s">
        <v>297</v>
      </c>
      <c r="C54" s="125"/>
      <c r="D54" s="122">
        <f t="shared" si="22"/>
        <v>0</v>
      </c>
      <c r="E54" s="133">
        <v>0</v>
      </c>
      <c r="F54" s="133">
        <v>0</v>
      </c>
      <c r="G54" s="133">
        <v>0</v>
      </c>
      <c r="H54" s="133">
        <v>0</v>
      </c>
      <c r="I54" s="133">
        <v>0</v>
      </c>
      <c r="J54" s="133">
        <v>0</v>
      </c>
      <c r="K54" s="133">
        <v>0</v>
      </c>
      <c r="L54" s="127"/>
    </row>
    <row r="55" spans="1:13" x14ac:dyDescent="0.25">
      <c r="A55" s="119">
        <v>48</v>
      </c>
      <c r="B55" s="125" t="s">
        <v>30</v>
      </c>
      <c r="C55" s="125"/>
      <c r="D55" s="122">
        <f t="shared" si="22"/>
        <v>0</v>
      </c>
      <c r="E55" s="133">
        <v>0</v>
      </c>
      <c r="F55" s="133">
        <v>0</v>
      </c>
      <c r="G55" s="133">
        <v>0</v>
      </c>
      <c r="H55" s="133">
        <v>0</v>
      </c>
      <c r="I55" s="133">
        <v>0</v>
      </c>
      <c r="J55" s="133">
        <v>0</v>
      </c>
      <c r="K55" s="133">
        <v>0</v>
      </c>
      <c r="L55" s="127"/>
    </row>
    <row r="56" spans="1:13" ht="101.25" customHeight="1" x14ac:dyDescent="0.25">
      <c r="A56" s="119">
        <v>49</v>
      </c>
      <c r="B56" s="131" t="s">
        <v>351</v>
      </c>
      <c r="C56" s="132"/>
      <c r="D56" s="122">
        <f t="shared" si="22"/>
        <v>455131</v>
      </c>
      <c r="E56" s="122">
        <f>E57+E58+E59+E61</f>
        <v>145826</v>
      </c>
      <c r="F56" s="122">
        <f t="shared" ref="F56:K56" si="28">F57+F58+F59+F61</f>
        <v>151633</v>
      </c>
      <c r="G56" s="122">
        <f t="shared" si="28"/>
        <v>157672</v>
      </c>
      <c r="H56" s="122">
        <f t="shared" si="28"/>
        <v>0</v>
      </c>
      <c r="I56" s="122">
        <f t="shared" si="28"/>
        <v>0</v>
      </c>
      <c r="J56" s="122">
        <f t="shared" si="28"/>
        <v>0</v>
      </c>
      <c r="K56" s="122">
        <f t="shared" si="28"/>
        <v>0</v>
      </c>
      <c r="L56" s="127" t="s">
        <v>390</v>
      </c>
      <c r="M56" s="139"/>
    </row>
    <row r="57" spans="1:13" x14ac:dyDescent="0.25">
      <c r="A57" s="119">
        <v>50</v>
      </c>
      <c r="B57" s="125" t="s">
        <v>29</v>
      </c>
      <c r="C57" s="125"/>
      <c r="D57" s="122">
        <f t="shared" si="22"/>
        <v>0</v>
      </c>
      <c r="E57" s="122">
        <v>0</v>
      </c>
      <c r="F57" s="122">
        <v>0</v>
      </c>
      <c r="G57" s="122">
        <v>0</v>
      </c>
      <c r="H57" s="122">
        <v>0</v>
      </c>
      <c r="I57" s="122">
        <v>0</v>
      </c>
      <c r="J57" s="122">
        <v>0</v>
      </c>
      <c r="K57" s="122">
        <v>0</v>
      </c>
      <c r="L57" s="127"/>
    </row>
    <row r="58" spans="1:13" x14ac:dyDescent="0.25">
      <c r="A58" s="119">
        <v>51</v>
      </c>
      <c r="B58" s="125" t="s">
        <v>24</v>
      </c>
      <c r="C58" s="125"/>
      <c r="D58" s="122">
        <f t="shared" si="22"/>
        <v>453181</v>
      </c>
      <c r="E58" s="122">
        <v>145176</v>
      </c>
      <c r="F58" s="122">
        <v>150983</v>
      </c>
      <c r="G58" s="122">
        <v>157022</v>
      </c>
      <c r="H58" s="122">
        <v>0</v>
      </c>
      <c r="I58" s="122">
        <v>0</v>
      </c>
      <c r="J58" s="122">
        <v>0</v>
      </c>
      <c r="K58" s="122">
        <v>0</v>
      </c>
      <c r="L58" s="127"/>
    </row>
    <row r="59" spans="1:13" x14ac:dyDescent="0.25">
      <c r="A59" s="119">
        <v>52</v>
      </c>
      <c r="B59" s="125" t="s">
        <v>23</v>
      </c>
      <c r="C59" s="125"/>
      <c r="D59" s="122">
        <f t="shared" si="22"/>
        <v>1950</v>
      </c>
      <c r="E59" s="122">
        <v>650</v>
      </c>
      <c r="F59" s="122">
        <v>650</v>
      </c>
      <c r="G59" s="122">
        <v>650</v>
      </c>
      <c r="H59" s="122">
        <v>0</v>
      </c>
      <c r="I59" s="122">
        <v>0</v>
      </c>
      <c r="J59" s="122">
        <v>0</v>
      </c>
      <c r="K59" s="122">
        <v>0</v>
      </c>
      <c r="L59" s="127"/>
      <c r="M59" s="134"/>
    </row>
    <row r="60" spans="1:13" ht="30" x14ac:dyDescent="0.25">
      <c r="A60" s="119">
        <v>53</v>
      </c>
      <c r="B60" s="125" t="s">
        <v>297</v>
      </c>
      <c r="C60" s="125"/>
      <c r="D60" s="122">
        <f t="shared" si="22"/>
        <v>1950</v>
      </c>
      <c r="E60" s="122">
        <v>650</v>
      </c>
      <c r="F60" s="122">
        <v>650</v>
      </c>
      <c r="G60" s="122">
        <v>650</v>
      </c>
      <c r="H60" s="122">
        <v>0</v>
      </c>
      <c r="I60" s="122">
        <v>0</v>
      </c>
      <c r="J60" s="122">
        <v>0</v>
      </c>
      <c r="K60" s="122">
        <v>0</v>
      </c>
      <c r="L60" s="127"/>
      <c r="M60" s="134"/>
    </row>
    <row r="61" spans="1:13" x14ac:dyDescent="0.25">
      <c r="A61" s="119">
        <v>54</v>
      </c>
      <c r="B61" s="125" t="s">
        <v>30</v>
      </c>
      <c r="C61" s="125"/>
      <c r="D61" s="122">
        <f>SUM(E61:K61)</f>
        <v>0</v>
      </c>
      <c r="E61" s="122">
        <v>0</v>
      </c>
      <c r="F61" s="122">
        <v>0</v>
      </c>
      <c r="G61" s="122">
        <v>0</v>
      </c>
      <c r="H61" s="122">
        <v>0</v>
      </c>
      <c r="I61" s="122">
        <v>0</v>
      </c>
      <c r="J61" s="122">
        <v>0</v>
      </c>
      <c r="K61" s="122">
        <v>0</v>
      </c>
      <c r="L61" s="127"/>
    </row>
    <row r="62" spans="1:13" ht="120" x14ac:dyDescent="0.25">
      <c r="A62" s="119">
        <v>55</v>
      </c>
      <c r="B62" s="131" t="s">
        <v>352</v>
      </c>
      <c r="C62" s="132"/>
      <c r="D62" s="122">
        <f t="shared" si="22"/>
        <v>330318.7</v>
      </c>
      <c r="E62" s="122">
        <f>E63+E64+E65+E67</f>
        <v>109848.2</v>
      </c>
      <c r="F62" s="122">
        <f t="shared" ref="F62:K62" si="29">F63+F64+F65+F67</f>
        <v>110808.5</v>
      </c>
      <c r="G62" s="122">
        <f t="shared" si="29"/>
        <v>109662</v>
      </c>
      <c r="H62" s="122">
        <f t="shared" si="29"/>
        <v>0</v>
      </c>
      <c r="I62" s="122">
        <f t="shared" si="29"/>
        <v>0</v>
      </c>
      <c r="J62" s="122">
        <f t="shared" si="29"/>
        <v>0</v>
      </c>
      <c r="K62" s="122">
        <f t="shared" si="29"/>
        <v>0</v>
      </c>
      <c r="L62" s="127" t="s">
        <v>391</v>
      </c>
    </row>
    <row r="63" spans="1:13" x14ac:dyDescent="0.25">
      <c r="A63" s="119">
        <v>56</v>
      </c>
      <c r="B63" s="125" t="s">
        <v>29</v>
      </c>
      <c r="C63" s="125"/>
      <c r="D63" s="122">
        <f t="shared" si="22"/>
        <v>330318.7</v>
      </c>
      <c r="E63" s="122">
        <v>109848.2</v>
      </c>
      <c r="F63" s="122">
        <v>110808.5</v>
      </c>
      <c r="G63" s="122">
        <v>109662</v>
      </c>
      <c r="H63" s="122">
        <v>0</v>
      </c>
      <c r="I63" s="122">
        <v>0</v>
      </c>
      <c r="J63" s="122">
        <v>0</v>
      </c>
      <c r="K63" s="122">
        <v>0</v>
      </c>
      <c r="L63" s="127"/>
    </row>
    <row r="64" spans="1:13" x14ac:dyDescent="0.25">
      <c r="A64" s="119">
        <v>57</v>
      </c>
      <c r="B64" s="125" t="s">
        <v>24</v>
      </c>
      <c r="C64" s="125"/>
      <c r="D64" s="122">
        <f t="shared" si="22"/>
        <v>0</v>
      </c>
      <c r="E64" s="122">
        <v>0</v>
      </c>
      <c r="F64" s="122">
        <v>0</v>
      </c>
      <c r="G64" s="122">
        <v>0</v>
      </c>
      <c r="H64" s="122">
        <v>0</v>
      </c>
      <c r="I64" s="122">
        <v>0</v>
      </c>
      <c r="J64" s="122">
        <v>0</v>
      </c>
      <c r="K64" s="122">
        <v>0</v>
      </c>
      <c r="L64" s="127"/>
    </row>
    <row r="65" spans="1:15" x14ac:dyDescent="0.25">
      <c r="A65" s="119">
        <v>58</v>
      </c>
      <c r="B65" s="125" t="s">
        <v>23</v>
      </c>
      <c r="C65" s="125"/>
      <c r="D65" s="122">
        <f t="shared" si="22"/>
        <v>0</v>
      </c>
      <c r="E65" s="122">
        <v>0</v>
      </c>
      <c r="F65" s="122">
        <v>0</v>
      </c>
      <c r="G65" s="122">
        <v>0</v>
      </c>
      <c r="H65" s="122">
        <v>0</v>
      </c>
      <c r="I65" s="122">
        <v>0</v>
      </c>
      <c r="J65" s="122">
        <v>0</v>
      </c>
      <c r="K65" s="122">
        <v>0</v>
      </c>
      <c r="L65" s="127"/>
    </row>
    <row r="66" spans="1:15" ht="30" x14ac:dyDescent="0.25">
      <c r="A66" s="119">
        <v>59</v>
      </c>
      <c r="B66" s="125" t="s">
        <v>297</v>
      </c>
      <c r="C66" s="125"/>
      <c r="D66" s="122">
        <f t="shared" si="22"/>
        <v>0</v>
      </c>
      <c r="E66" s="122">
        <v>0</v>
      </c>
      <c r="F66" s="122">
        <v>0</v>
      </c>
      <c r="G66" s="122">
        <v>0</v>
      </c>
      <c r="H66" s="122">
        <v>0</v>
      </c>
      <c r="I66" s="122">
        <v>0</v>
      </c>
      <c r="J66" s="122">
        <v>0</v>
      </c>
      <c r="K66" s="122">
        <v>0</v>
      </c>
      <c r="L66" s="127"/>
    </row>
    <row r="67" spans="1:15" x14ac:dyDescent="0.25">
      <c r="A67" s="119">
        <v>60</v>
      </c>
      <c r="B67" s="125" t="s">
        <v>30</v>
      </c>
      <c r="C67" s="125"/>
      <c r="D67" s="122">
        <f t="shared" si="22"/>
        <v>0</v>
      </c>
      <c r="E67" s="122">
        <v>0</v>
      </c>
      <c r="F67" s="122">
        <v>0</v>
      </c>
      <c r="G67" s="122">
        <v>0</v>
      </c>
      <c r="H67" s="122">
        <v>0</v>
      </c>
      <c r="I67" s="122">
        <v>0</v>
      </c>
      <c r="J67" s="122">
        <v>0</v>
      </c>
      <c r="K67" s="122">
        <v>0</v>
      </c>
      <c r="L67" s="127"/>
    </row>
    <row r="68" spans="1:15" ht="84" customHeight="1" x14ac:dyDescent="0.25">
      <c r="A68" s="119">
        <v>61</v>
      </c>
      <c r="B68" s="131" t="s">
        <v>374</v>
      </c>
      <c r="C68" s="132"/>
      <c r="D68" s="122">
        <f t="shared" si="22"/>
        <v>22626.68303</v>
      </c>
      <c r="E68" s="122">
        <f>E69+E70+E71+E73</f>
        <v>10302.4</v>
      </c>
      <c r="F68" s="122">
        <f t="shared" ref="F68:K68" si="30">F69+F70+F71+F73</f>
        <v>6642.4610000000002</v>
      </c>
      <c r="G68" s="122">
        <f t="shared" si="30"/>
        <v>5681.8220300000003</v>
      </c>
      <c r="H68" s="122">
        <f t="shared" si="30"/>
        <v>0</v>
      </c>
      <c r="I68" s="122">
        <f t="shared" si="30"/>
        <v>0</v>
      </c>
      <c r="J68" s="122">
        <f t="shared" si="30"/>
        <v>0</v>
      </c>
      <c r="K68" s="122">
        <f t="shared" si="30"/>
        <v>0</v>
      </c>
      <c r="L68" s="127" t="s">
        <v>416</v>
      </c>
    </row>
    <row r="69" spans="1:15" x14ac:dyDescent="0.25">
      <c r="A69" s="119">
        <v>62</v>
      </c>
      <c r="B69" s="125" t="s">
        <v>29</v>
      </c>
      <c r="C69" s="125"/>
      <c r="D69" s="122">
        <f t="shared" si="22"/>
        <v>0</v>
      </c>
      <c r="E69" s="122">
        <v>0</v>
      </c>
      <c r="F69" s="122">
        <v>0</v>
      </c>
      <c r="G69" s="122">
        <v>0</v>
      </c>
      <c r="H69" s="122">
        <v>0</v>
      </c>
      <c r="I69" s="122">
        <v>0</v>
      </c>
      <c r="J69" s="122">
        <v>0</v>
      </c>
      <c r="K69" s="122">
        <v>0</v>
      </c>
      <c r="L69" s="127"/>
    </row>
    <row r="70" spans="1:15" x14ac:dyDescent="0.25">
      <c r="A70" s="119">
        <v>63</v>
      </c>
      <c r="B70" s="125" t="s">
        <v>24</v>
      </c>
      <c r="C70" s="125"/>
      <c r="D70" s="122">
        <f t="shared" si="22"/>
        <v>5151.2</v>
      </c>
      <c r="E70" s="122">
        <v>5151.2</v>
      </c>
      <c r="F70" s="122">
        <v>0</v>
      </c>
      <c r="G70" s="122">
        <v>0</v>
      </c>
      <c r="H70" s="122">
        <v>0</v>
      </c>
      <c r="I70" s="122">
        <v>0</v>
      </c>
      <c r="J70" s="122">
        <v>0</v>
      </c>
      <c r="K70" s="122">
        <v>0</v>
      </c>
      <c r="L70" s="127"/>
    </row>
    <row r="71" spans="1:15" x14ac:dyDescent="0.25">
      <c r="A71" s="119">
        <v>64</v>
      </c>
      <c r="B71" s="125" t="s">
        <v>23</v>
      </c>
      <c r="C71" s="125"/>
      <c r="D71" s="122">
        <f t="shared" si="22"/>
        <v>17475.483029999999</v>
      </c>
      <c r="E71" s="122">
        <v>5151.2</v>
      </c>
      <c r="F71" s="122">
        <v>6642.4610000000002</v>
      </c>
      <c r="G71" s="122">
        <v>5681.8220300000003</v>
      </c>
      <c r="H71" s="122">
        <v>0</v>
      </c>
      <c r="I71" s="122">
        <v>0</v>
      </c>
      <c r="J71" s="122">
        <v>0</v>
      </c>
      <c r="K71" s="122">
        <v>0</v>
      </c>
      <c r="L71" s="127"/>
    </row>
    <row r="72" spans="1:15" ht="30" x14ac:dyDescent="0.25">
      <c r="A72" s="119">
        <v>65</v>
      </c>
      <c r="B72" s="125" t="s">
        <v>297</v>
      </c>
      <c r="C72" s="125"/>
      <c r="D72" s="122">
        <f t="shared" si="22"/>
        <v>17475.48</v>
      </c>
      <c r="E72" s="122">
        <v>5151.2</v>
      </c>
      <c r="F72" s="122">
        <v>6642.46</v>
      </c>
      <c r="G72" s="122">
        <v>5681.82</v>
      </c>
      <c r="H72" s="122">
        <v>0</v>
      </c>
      <c r="I72" s="122">
        <v>0</v>
      </c>
      <c r="J72" s="122">
        <v>0</v>
      </c>
      <c r="K72" s="122">
        <v>0</v>
      </c>
      <c r="L72" s="127"/>
    </row>
    <row r="73" spans="1:15" x14ac:dyDescent="0.25">
      <c r="A73" s="119">
        <v>66</v>
      </c>
      <c r="B73" s="125" t="s">
        <v>30</v>
      </c>
      <c r="C73" s="125"/>
      <c r="D73" s="122">
        <f t="shared" si="22"/>
        <v>0</v>
      </c>
      <c r="E73" s="122">
        <v>0</v>
      </c>
      <c r="F73" s="122">
        <v>0</v>
      </c>
      <c r="G73" s="122">
        <v>0</v>
      </c>
      <c r="H73" s="122">
        <v>0</v>
      </c>
      <c r="I73" s="122">
        <v>0</v>
      </c>
      <c r="J73" s="122">
        <v>0</v>
      </c>
      <c r="K73" s="122">
        <v>0</v>
      </c>
      <c r="L73" s="127"/>
    </row>
    <row r="74" spans="1:15" ht="134.25" customHeight="1" x14ac:dyDescent="0.2">
      <c r="A74" s="119">
        <v>67</v>
      </c>
      <c r="B74" s="140" t="s">
        <v>339</v>
      </c>
      <c r="C74" s="121"/>
      <c r="D74" s="122">
        <f t="shared" si="22"/>
        <v>3872.7</v>
      </c>
      <c r="E74" s="122">
        <f>E75+E76+E77+E79</f>
        <v>1240.7</v>
      </c>
      <c r="F74" s="122">
        <f t="shared" ref="F74:K74" si="31">F75+F76+F77+F79</f>
        <v>1290.2</v>
      </c>
      <c r="G74" s="122">
        <f t="shared" si="31"/>
        <v>1341.8</v>
      </c>
      <c r="H74" s="122">
        <f t="shared" si="31"/>
        <v>0</v>
      </c>
      <c r="I74" s="122">
        <f t="shared" si="31"/>
        <v>0</v>
      </c>
      <c r="J74" s="122">
        <f t="shared" si="31"/>
        <v>0</v>
      </c>
      <c r="K74" s="122">
        <f t="shared" si="31"/>
        <v>0</v>
      </c>
      <c r="L74" s="127" t="s">
        <v>392</v>
      </c>
      <c r="M74" s="203"/>
      <c r="N74" s="204"/>
      <c r="O74" s="204"/>
    </row>
    <row r="75" spans="1:15" x14ac:dyDescent="0.25">
      <c r="A75" s="119">
        <v>68</v>
      </c>
      <c r="B75" s="125" t="s">
        <v>29</v>
      </c>
      <c r="C75" s="125"/>
      <c r="D75" s="122">
        <f t="shared" si="22"/>
        <v>0</v>
      </c>
      <c r="E75" s="122">
        <v>0</v>
      </c>
      <c r="F75" s="122">
        <v>0</v>
      </c>
      <c r="G75" s="122">
        <v>0</v>
      </c>
      <c r="H75" s="122">
        <v>0</v>
      </c>
      <c r="I75" s="122">
        <v>0</v>
      </c>
      <c r="J75" s="122">
        <v>0</v>
      </c>
      <c r="K75" s="122">
        <v>0</v>
      </c>
      <c r="L75" s="127"/>
    </row>
    <row r="76" spans="1:15" x14ac:dyDescent="0.25">
      <c r="A76" s="119">
        <v>69</v>
      </c>
      <c r="B76" s="125" t="s">
        <v>24</v>
      </c>
      <c r="C76" s="125"/>
      <c r="D76" s="122">
        <f t="shared" si="22"/>
        <v>3872.7</v>
      </c>
      <c r="E76" s="122">
        <v>1240.7</v>
      </c>
      <c r="F76" s="122">
        <v>1290.2</v>
      </c>
      <c r="G76" s="122">
        <v>1341.8</v>
      </c>
      <c r="H76" s="122">
        <v>0</v>
      </c>
      <c r="I76" s="122">
        <v>0</v>
      </c>
      <c r="J76" s="122">
        <v>0</v>
      </c>
      <c r="K76" s="122">
        <v>0</v>
      </c>
      <c r="L76" s="127"/>
      <c r="M76" s="134"/>
    </row>
    <row r="77" spans="1:15" x14ac:dyDescent="0.25">
      <c r="A77" s="119">
        <v>70</v>
      </c>
      <c r="B77" s="125" t="s">
        <v>23</v>
      </c>
      <c r="C77" s="125"/>
      <c r="D77" s="122">
        <f t="shared" si="22"/>
        <v>0</v>
      </c>
      <c r="E77" s="122">
        <v>0</v>
      </c>
      <c r="F77" s="122">
        <v>0</v>
      </c>
      <c r="G77" s="122">
        <v>0</v>
      </c>
      <c r="H77" s="122">
        <v>0</v>
      </c>
      <c r="I77" s="122">
        <v>0</v>
      </c>
      <c r="J77" s="122">
        <v>0</v>
      </c>
      <c r="K77" s="122">
        <v>0</v>
      </c>
      <c r="L77" s="127"/>
    </row>
    <row r="78" spans="1:15" ht="30" x14ac:dyDescent="0.25">
      <c r="A78" s="119">
        <v>71</v>
      </c>
      <c r="B78" s="125" t="s">
        <v>297</v>
      </c>
      <c r="C78" s="125"/>
      <c r="D78" s="122">
        <f t="shared" si="22"/>
        <v>0</v>
      </c>
      <c r="E78" s="122">
        <v>0</v>
      </c>
      <c r="F78" s="122">
        <v>0</v>
      </c>
      <c r="G78" s="122">
        <v>0</v>
      </c>
      <c r="H78" s="122">
        <v>0</v>
      </c>
      <c r="I78" s="122">
        <v>0</v>
      </c>
      <c r="J78" s="122">
        <v>0</v>
      </c>
      <c r="K78" s="122">
        <v>0</v>
      </c>
      <c r="L78" s="127"/>
    </row>
    <row r="79" spans="1:15" x14ac:dyDescent="0.25">
      <c r="A79" s="119">
        <v>72</v>
      </c>
      <c r="B79" s="125" t="s">
        <v>30</v>
      </c>
      <c r="C79" s="125"/>
      <c r="D79" s="122">
        <f t="shared" si="22"/>
        <v>0</v>
      </c>
      <c r="E79" s="122">
        <v>0</v>
      </c>
      <c r="F79" s="122">
        <v>0</v>
      </c>
      <c r="G79" s="122">
        <v>0</v>
      </c>
      <c r="H79" s="122">
        <v>0</v>
      </c>
      <c r="I79" s="122">
        <v>0</v>
      </c>
      <c r="J79" s="122">
        <v>0</v>
      </c>
      <c r="K79" s="122">
        <v>0</v>
      </c>
      <c r="L79" s="127"/>
    </row>
    <row r="80" spans="1:15" ht="75" x14ac:dyDescent="0.25">
      <c r="A80" s="119">
        <v>73</v>
      </c>
      <c r="B80" s="141" t="s">
        <v>340</v>
      </c>
      <c r="C80" s="142"/>
      <c r="D80" s="122">
        <f t="shared" si="22"/>
        <v>80898.899999999994</v>
      </c>
      <c r="E80" s="122">
        <f>E81+E82+E83+E85</f>
        <v>80898.899999999994</v>
      </c>
      <c r="F80" s="122">
        <f t="shared" ref="F80:K80" si="32">F81+F82+F83+F85</f>
        <v>0</v>
      </c>
      <c r="G80" s="122">
        <f t="shared" si="32"/>
        <v>0</v>
      </c>
      <c r="H80" s="122">
        <f t="shared" si="32"/>
        <v>0</v>
      </c>
      <c r="I80" s="122">
        <f t="shared" si="32"/>
        <v>0</v>
      </c>
      <c r="J80" s="122">
        <f t="shared" si="32"/>
        <v>0</v>
      </c>
      <c r="K80" s="122">
        <f t="shared" si="32"/>
        <v>0</v>
      </c>
      <c r="L80" s="127" t="s">
        <v>393</v>
      </c>
    </row>
    <row r="81" spans="1:17" x14ac:dyDescent="0.25">
      <c r="A81" s="119">
        <v>74</v>
      </c>
      <c r="B81" s="143" t="s">
        <v>29</v>
      </c>
      <c r="C81" s="143"/>
      <c r="D81" s="122">
        <f t="shared" si="22"/>
        <v>80898.899999999994</v>
      </c>
      <c r="E81" s="122">
        <v>80898.899999999994</v>
      </c>
      <c r="F81" s="122">
        <v>0</v>
      </c>
      <c r="G81" s="122">
        <v>0</v>
      </c>
      <c r="H81" s="122">
        <v>0</v>
      </c>
      <c r="I81" s="122">
        <v>0</v>
      </c>
      <c r="J81" s="122">
        <v>0</v>
      </c>
      <c r="K81" s="122">
        <v>0</v>
      </c>
      <c r="L81" s="127"/>
    </row>
    <row r="82" spans="1:17" x14ac:dyDescent="0.25">
      <c r="A82" s="119">
        <v>75</v>
      </c>
      <c r="B82" s="143" t="s">
        <v>24</v>
      </c>
      <c r="C82" s="143"/>
      <c r="D82" s="122">
        <f t="shared" si="22"/>
        <v>0</v>
      </c>
      <c r="E82" s="122">
        <v>0</v>
      </c>
      <c r="F82" s="122">
        <v>0</v>
      </c>
      <c r="G82" s="122">
        <v>0</v>
      </c>
      <c r="H82" s="122">
        <v>0</v>
      </c>
      <c r="I82" s="122">
        <v>0</v>
      </c>
      <c r="J82" s="122">
        <v>0</v>
      </c>
      <c r="K82" s="122">
        <v>0</v>
      </c>
      <c r="L82" s="127"/>
    </row>
    <row r="83" spans="1:17" x14ac:dyDescent="0.25">
      <c r="A83" s="119">
        <v>76</v>
      </c>
      <c r="B83" s="143" t="s">
        <v>23</v>
      </c>
      <c r="C83" s="143"/>
      <c r="D83" s="122">
        <f t="shared" si="22"/>
        <v>0</v>
      </c>
      <c r="E83" s="122">
        <v>0</v>
      </c>
      <c r="F83" s="122">
        <v>0</v>
      </c>
      <c r="G83" s="122">
        <v>0</v>
      </c>
      <c r="H83" s="122">
        <v>0</v>
      </c>
      <c r="I83" s="122">
        <v>0</v>
      </c>
      <c r="J83" s="122">
        <v>0</v>
      </c>
      <c r="K83" s="122">
        <v>0</v>
      </c>
      <c r="L83" s="127"/>
    </row>
    <row r="84" spans="1:17" ht="30" x14ac:dyDescent="0.25">
      <c r="A84" s="119">
        <v>77</v>
      </c>
      <c r="B84" s="143" t="s">
        <v>297</v>
      </c>
      <c r="C84" s="143"/>
      <c r="D84" s="122">
        <f t="shared" si="22"/>
        <v>0</v>
      </c>
      <c r="E84" s="122">
        <v>0</v>
      </c>
      <c r="F84" s="122">
        <v>0</v>
      </c>
      <c r="G84" s="122">
        <v>0</v>
      </c>
      <c r="H84" s="122">
        <v>0</v>
      </c>
      <c r="I84" s="122">
        <v>0</v>
      </c>
      <c r="J84" s="122">
        <v>0</v>
      </c>
      <c r="K84" s="122">
        <v>0</v>
      </c>
      <c r="L84" s="127"/>
    </row>
    <row r="85" spans="1:17" x14ac:dyDescent="0.25">
      <c r="A85" s="119">
        <v>78</v>
      </c>
      <c r="B85" s="143" t="s">
        <v>30</v>
      </c>
      <c r="C85" s="143"/>
      <c r="D85" s="122">
        <f t="shared" si="22"/>
        <v>0</v>
      </c>
      <c r="E85" s="122">
        <v>0</v>
      </c>
      <c r="F85" s="122">
        <v>0</v>
      </c>
      <c r="G85" s="122">
        <v>0</v>
      </c>
      <c r="H85" s="122">
        <v>0</v>
      </c>
      <c r="I85" s="122">
        <v>0</v>
      </c>
      <c r="J85" s="122">
        <v>0</v>
      </c>
      <c r="K85" s="122">
        <v>0</v>
      </c>
      <c r="L85" s="127"/>
    </row>
    <row r="86" spans="1:17" ht="38.25" customHeight="1" x14ac:dyDescent="0.25">
      <c r="A86" s="119">
        <v>79</v>
      </c>
      <c r="B86" s="195" t="s">
        <v>353</v>
      </c>
      <c r="C86" s="196"/>
      <c r="D86" s="196"/>
      <c r="E86" s="196"/>
      <c r="F86" s="196"/>
      <c r="G86" s="196"/>
      <c r="H86" s="196"/>
      <c r="I86" s="196"/>
      <c r="J86" s="196"/>
      <c r="K86" s="196"/>
      <c r="L86" s="197"/>
    </row>
    <row r="87" spans="1:17" ht="30" x14ac:dyDescent="0.25">
      <c r="A87" s="119">
        <v>80</v>
      </c>
      <c r="B87" s="131" t="s">
        <v>42</v>
      </c>
      <c r="C87" s="132"/>
      <c r="D87" s="122">
        <f>D88+D89+D90+D92</f>
        <v>1988791.2016786167</v>
      </c>
      <c r="E87" s="122">
        <f t="shared" ref="E87:K87" si="33">E88+E89+E90+E92</f>
        <v>374584.74471999996</v>
      </c>
      <c r="F87" s="122">
        <f t="shared" si="33"/>
        <v>337636.98592000001</v>
      </c>
      <c r="G87" s="122">
        <f t="shared" si="33"/>
        <v>342653.12457999995</v>
      </c>
      <c r="H87" s="122">
        <f t="shared" si="33"/>
        <v>220565.09756319999</v>
      </c>
      <c r="I87" s="122">
        <f t="shared" si="33"/>
        <v>229387.70146572802</v>
      </c>
      <c r="J87" s="122">
        <f t="shared" si="33"/>
        <v>238563.20952435714</v>
      </c>
      <c r="K87" s="122">
        <f t="shared" si="33"/>
        <v>248105.73790533142</v>
      </c>
      <c r="L87" s="127"/>
      <c r="M87" s="124"/>
    </row>
    <row r="88" spans="1:17" x14ac:dyDescent="0.25">
      <c r="A88" s="119">
        <v>81</v>
      </c>
      <c r="B88" s="125" t="s">
        <v>29</v>
      </c>
      <c r="C88" s="125"/>
      <c r="D88" s="122">
        <f>D94+D100+D106+D112+D118+D124+D130+D136</f>
        <v>4062.7710000000002</v>
      </c>
      <c r="E88" s="122">
        <f>E94+E100+E106+E112+E118+E124+E130+E136+E142+E148</f>
        <v>4422.1710000000003</v>
      </c>
      <c r="F88" s="122">
        <f t="shared" ref="F88:K88" si="34">F94+F100+F106+F112+F118+F124+F130+F136+F142+F148</f>
        <v>0</v>
      </c>
      <c r="G88" s="122">
        <f t="shared" si="34"/>
        <v>0</v>
      </c>
      <c r="H88" s="122">
        <f t="shared" si="34"/>
        <v>0</v>
      </c>
      <c r="I88" s="122">
        <f t="shared" si="34"/>
        <v>0</v>
      </c>
      <c r="J88" s="122">
        <f t="shared" si="34"/>
        <v>0</v>
      </c>
      <c r="K88" s="122">
        <f t="shared" si="34"/>
        <v>0</v>
      </c>
      <c r="L88" s="127"/>
    </row>
    <row r="89" spans="1:17" x14ac:dyDescent="0.25">
      <c r="A89" s="119">
        <v>82</v>
      </c>
      <c r="B89" s="125" t="s">
        <v>24</v>
      </c>
      <c r="C89" s="126"/>
      <c r="D89" s="122">
        <f>D95+D101+D107+D113+D119+D125+D131+D137</f>
        <v>249908.90000000002</v>
      </c>
      <c r="E89" s="122">
        <f t="shared" ref="E89:K92" si="35">E95+E101+E107+E113+E119+E125+E131+E137+E143+E149</f>
        <v>99349.499999999985</v>
      </c>
      <c r="F89" s="122">
        <f t="shared" si="35"/>
        <v>74954</v>
      </c>
      <c r="G89" s="122">
        <f t="shared" si="35"/>
        <v>77951.399999999994</v>
      </c>
      <c r="H89" s="122">
        <f t="shared" si="35"/>
        <v>0</v>
      </c>
      <c r="I89" s="122">
        <f t="shared" si="35"/>
        <v>0</v>
      </c>
      <c r="J89" s="122">
        <f t="shared" si="35"/>
        <v>0</v>
      </c>
      <c r="K89" s="122">
        <f t="shared" si="35"/>
        <v>0</v>
      </c>
      <c r="L89" s="127"/>
      <c r="M89" s="134"/>
    </row>
    <row r="90" spans="1:17" x14ac:dyDescent="0.25">
      <c r="A90" s="119">
        <v>83</v>
      </c>
      <c r="B90" s="125" t="s">
        <v>23</v>
      </c>
      <c r="C90" s="125"/>
      <c r="D90" s="122">
        <f>D96+D102+D108+D114+D120+D126+D132+D138</f>
        <v>1734819.5306786166</v>
      </c>
      <c r="E90" s="122">
        <f t="shared" si="35"/>
        <v>270813.07371999999</v>
      </c>
      <c r="F90" s="122">
        <f t="shared" si="35"/>
        <v>262682.98592000001</v>
      </c>
      <c r="G90" s="122">
        <f t="shared" si="35"/>
        <v>264701.72457999998</v>
      </c>
      <c r="H90" s="122">
        <f t="shared" si="35"/>
        <v>220565.09756319999</v>
      </c>
      <c r="I90" s="122">
        <f t="shared" si="35"/>
        <v>229387.70146572802</v>
      </c>
      <c r="J90" s="122">
        <f t="shared" si="35"/>
        <v>238563.20952435714</v>
      </c>
      <c r="K90" s="122">
        <f t="shared" si="35"/>
        <v>248105.73790533142</v>
      </c>
      <c r="L90" s="127"/>
    </row>
    <row r="91" spans="1:17" ht="30" x14ac:dyDescent="0.25">
      <c r="A91" s="119">
        <v>84</v>
      </c>
      <c r="B91" s="125" t="s">
        <v>297</v>
      </c>
      <c r="C91" s="125"/>
      <c r="D91" s="122">
        <f>D97+D103+D109+D115+D121+D127+D133+D139</f>
        <v>70919.304440000007</v>
      </c>
      <c r="E91" s="122">
        <f>E97+E103+E109+E115+E121+E127+E133+E139+E145+E151</f>
        <v>51939.504440000004</v>
      </c>
      <c r="F91" s="122">
        <f t="shared" si="35"/>
        <v>9489.9</v>
      </c>
      <c r="G91" s="122">
        <f t="shared" si="35"/>
        <v>9489.9</v>
      </c>
      <c r="H91" s="122">
        <f t="shared" si="35"/>
        <v>0</v>
      </c>
      <c r="I91" s="122">
        <f t="shared" si="35"/>
        <v>0</v>
      </c>
      <c r="J91" s="122">
        <f t="shared" si="35"/>
        <v>0</v>
      </c>
      <c r="K91" s="122">
        <f t="shared" si="35"/>
        <v>0</v>
      </c>
      <c r="L91" s="127"/>
    </row>
    <row r="92" spans="1:17" x14ac:dyDescent="0.25">
      <c r="A92" s="119">
        <v>85</v>
      </c>
      <c r="B92" s="125" t="s">
        <v>30</v>
      </c>
      <c r="C92" s="125"/>
      <c r="D92" s="122">
        <f>D98+D104+D110+D116+D122+D128+D134+D140</f>
        <v>0</v>
      </c>
      <c r="E92" s="122">
        <f t="shared" si="35"/>
        <v>0</v>
      </c>
      <c r="F92" s="122">
        <f t="shared" ref="F92:K92" si="36">F98+F104+F110+F116+F122+F128+F134+F140</f>
        <v>0</v>
      </c>
      <c r="G92" s="122">
        <f t="shared" si="36"/>
        <v>0</v>
      </c>
      <c r="H92" s="122">
        <f t="shared" si="36"/>
        <v>0</v>
      </c>
      <c r="I92" s="122">
        <f t="shared" si="36"/>
        <v>0</v>
      </c>
      <c r="J92" s="122">
        <f t="shared" si="36"/>
        <v>0</v>
      </c>
      <c r="K92" s="122">
        <f t="shared" si="36"/>
        <v>0</v>
      </c>
      <c r="L92" s="127"/>
    </row>
    <row r="93" spans="1:17" ht="60" x14ac:dyDescent="0.2">
      <c r="A93" s="119">
        <v>86</v>
      </c>
      <c r="B93" s="131" t="s">
        <v>336</v>
      </c>
      <c r="C93" s="132"/>
      <c r="D93" s="122">
        <f t="shared" ref="D93:D112" si="37">SUM(E93:K93)</f>
        <v>906946.10640507354</v>
      </c>
      <c r="E93" s="122">
        <f>E94+E95+E96+E98</f>
        <v>107711.18928000001</v>
      </c>
      <c r="F93" s="122">
        <f t="shared" ref="F93:K93" si="38">F94+F95+F96+F98</f>
        <v>123125.0434</v>
      </c>
      <c r="G93" s="122">
        <f t="shared" si="38"/>
        <v>124828.21438999999</v>
      </c>
      <c r="H93" s="122">
        <f t="shared" si="38"/>
        <v>129821.34296559999</v>
      </c>
      <c r="I93" s="122">
        <f t="shared" si="38"/>
        <v>135014.19668422401</v>
      </c>
      <c r="J93" s="122">
        <f t="shared" si="38"/>
        <v>140414.76455159296</v>
      </c>
      <c r="K93" s="122">
        <f t="shared" si="38"/>
        <v>146031.35513365667</v>
      </c>
      <c r="L93" s="127" t="s">
        <v>394</v>
      </c>
      <c r="M93" s="203"/>
      <c r="N93" s="204"/>
      <c r="O93" s="204"/>
      <c r="P93" s="204"/>
      <c r="Q93" s="204"/>
    </row>
    <row r="94" spans="1:17" x14ac:dyDescent="0.25">
      <c r="A94" s="119">
        <v>87</v>
      </c>
      <c r="B94" s="125" t="s">
        <v>29</v>
      </c>
      <c r="C94" s="125"/>
      <c r="D94" s="122">
        <f t="shared" si="37"/>
        <v>0</v>
      </c>
      <c r="E94" s="144">
        <v>0</v>
      </c>
      <c r="F94" s="144">
        <v>0</v>
      </c>
      <c r="G94" s="144">
        <v>0</v>
      </c>
      <c r="H94" s="144">
        <v>0</v>
      </c>
      <c r="I94" s="144">
        <v>0</v>
      </c>
      <c r="J94" s="144">
        <v>0</v>
      </c>
      <c r="K94" s="144">
        <v>0</v>
      </c>
      <c r="L94" s="127"/>
    </row>
    <row r="95" spans="1:17" x14ac:dyDescent="0.25">
      <c r="A95" s="119">
        <v>88</v>
      </c>
      <c r="B95" s="125" t="s">
        <v>24</v>
      </c>
      <c r="C95" s="125"/>
      <c r="D95" s="122">
        <f t="shared" si="37"/>
        <v>0</v>
      </c>
      <c r="E95" s="144">
        <v>0</v>
      </c>
      <c r="F95" s="144">
        <v>0</v>
      </c>
      <c r="G95" s="144">
        <v>0</v>
      </c>
      <c r="H95" s="144">
        <v>0</v>
      </c>
      <c r="I95" s="144">
        <v>0</v>
      </c>
      <c r="J95" s="144">
        <v>0</v>
      </c>
      <c r="K95" s="144">
        <v>0</v>
      </c>
      <c r="L95" s="127"/>
    </row>
    <row r="96" spans="1:17" x14ac:dyDescent="0.25">
      <c r="A96" s="119">
        <v>89</v>
      </c>
      <c r="B96" s="125" t="s">
        <v>23</v>
      </c>
      <c r="C96" s="125"/>
      <c r="D96" s="122">
        <f t="shared" si="37"/>
        <v>906946.10640507354</v>
      </c>
      <c r="E96" s="122">
        <v>107711.18928000001</v>
      </c>
      <c r="F96" s="122">
        <v>123125.0434</v>
      </c>
      <c r="G96" s="122">
        <v>124828.21438999999</v>
      </c>
      <c r="H96" s="122">
        <f t="shared" ref="H96:K96" si="39">G96*1.04</f>
        <v>129821.34296559999</v>
      </c>
      <c r="I96" s="122">
        <f t="shared" si="39"/>
        <v>135014.19668422401</v>
      </c>
      <c r="J96" s="122">
        <f t="shared" si="39"/>
        <v>140414.76455159296</v>
      </c>
      <c r="K96" s="122">
        <f t="shared" si="39"/>
        <v>146031.35513365667</v>
      </c>
      <c r="L96" s="127"/>
      <c r="M96" s="134"/>
    </row>
    <row r="97" spans="1:13" ht="30" x14ac:dyDescent="0.25">
      <c r="A97" s="119">
        <v>90</v>
      </c>
      <c r="B97" s="125" t="s">
        <v>297</v>
      </c>
      <c r="C97" s="125"/>
      <c r="D97" s="122">
        <f t="shared" si="37"/>
        <v>0</v>
      </c>
      <c r="E97" s="122">
        <v>0</v>
      </c>
      <c r="F97" s="122">
        <v>0</v>
      </c>
      <c r="G97" s="122">
        <v>0</v>
      </c>
      <c r="H97" s="122">
        <v>0</v>
      </c>
      <c r="I97" s="122">
        <v>0</v>
      </c>
      <c r="J97" s="122">
        <v>0</v>
      </c>
      <c r="K97" s="122">
        <v>0</v>
      </c>
      <c r="L97" s="127"/>
      <c r="M97" s="134"/>
    </row>
    <row r="98" spans="1:13" x14ac:dyDescent="0.25">
      <c r="A98" s="119">
        <v>91</v>
      </c>
      <c r="B98" s="125" t="s">
        <v>30</v>
      </c>
      <c r="C98" s="125"/>
      <c r="D98" s="122">
        <f t="shared" si="37"/>
        <v>0</v>
      </c>
      <c r="E98" s="122">
        <v>0</v>
      </c>
      <c r="F98" s="122">
        <v>0</v>
      </c>
      <c r="G98" s="122">
        <v>0</v>
      </c>
      <c r="H98" s="122">
        <v>0</v>
      </c>
      <c r="I98" s="122">
        <v>0</v>
      </c>
      <c r="J98" s="122">
        <v>0</v>
      </c>
      <c r="K98" s="122">
        <v>0</v>
      </c>
      <c r="L98" s="127"/>
    </row>
    <row r="99" spans="1:13" ht="70.5" customHeight="1" x14ac:dyDescent="0.25">
      <c r="A99" s="119">
        <v>92</v>
      </c>
      <c r="B99" s="131" t="s">
        <v>355</v>
      </c>
      <c r="C99" s="132"/>
      <c r="D99" s="122">
        <f t="shared" si="37"/>
        <v>329665.00443999999</v>
      </c>
      <c r="E99" s="122">
        <f>E100+E101+E102+E104</f>
        <v>106825.90444000001</v>
      </c>
      <c r="F99" s="122">
        <f t="shared" ref="F99:K99" si="40">F100+F101+F102+F104</f>
        <v>110080.9</v>
      </c>
      <c r="G99" s="122">
        <f t="shared" si="40"/>
        <v>112758.2</v>
      </c>
      <c r="H99" s="122">
        <f t="shared" si="40"/>
        <v>0</v>
      </c>
      <c r="I99" s="122">
        <f t="shared" si="40"/>
        <v>0</v>
      </c>
      <c r="J99" s="122">
        <f t="shared" si="40"/>
        <v>0</v>
      </c>
      <c r="K99" s="122">
        <f t="shared" si="40"/>
        <v>0</v>
      </c>
      <c r="L99" s="127" t="s">
        <v>395</v>
      </c>
    </row>
    <row r="100" spans="1:13" x14ac:dyDescent="0.25">
      <c r="A100" s="119">
        <v>93</v>
      </c>
      <c r="B100" s="125" t="s">
        <v>29</v>
      </c>
      <c r="C100" s="125"/>
      <c r="D100" s="122">
        <f t="shared" si="37"/>
        <v>0</v>
      </c>
      <c r="E100" s="144">
        <v>0</v>
      </c>
      <c r="F100" s="144">
        <v>0</v>
      </c>
      <c r="G100" s="144">
        <v>0</v>
      </c>
      <c r="H100" s="144">
        <v>0</v>
      </c>
      <c r="I100" s="144">
        <v>0</v>
      </c>
      <c r="J100" s="144">
        <v>0</v>
      </c>
      <c r="K100" s="144">
        <v>0</v>
      </c>
      <c r="L100" s="127"/>
    </row>
    <row r="101" spans="1:13" x14ac:dyDescent="0.25">
      <c r="A101" s="119">
        <v>94</v>
      </c>
      <c r="B101" s="125" t="s">
        <v>24</v>
      </c>
      <c r="C101" s="125"/>
      <c r="D101" s="122">
        <f t="shared" si="37"/>
        <v>200955.40000000002</v>
      </c>
      <c r="E101" s="122">
        <v>64376.3</v>
      </c>
      <c r="F101" s="122">
        <v>66950.899999999994</v>
      </c>
      <c r="G101" s="122">
        <v>69628.2</v>
      </c>
      <c r="H101" s="122">
        <v>0</v>
      </c>
      <c r="I101" s="122">
        <v>0</v>
      </c>
      <c r="J101" s="122">
        <v>0</v>
      </c>
      <c r="K101" s="122">
        <v>0</v>
      </c>
      <c r="L101" s="127"/>
    </row>
    <row r="102" spans="1:13" x14ac:dyDescent="0.25">
      <c r="A102" s="119">
        <v>95</v>
      </c>
      <c r="B102" s="125" t="s">
        <v>23</v>
      </c>
      <c r="C102" s="125"/>
      <c r="D102" s="122">
        <f t="shared" si="37"/>
        <v>128709.60444</v>
      </c>
      <c r="E102" s="122">
        <v>42449.604440000003</v>
      </c>
      <c r="F102" s="122">
        <v>43130</v>
      </c>
      <c r="G102" s="122">
        <v>43130</v>
      </c>
      <c r="H102" s="122">
        <v>0</v>
      </c>
      <c r="I102" s="122">
        <v>0</v>
      </c>
      <c r="J102" s="122">
        <v>0</v>
      </c>
      <c r="K102" s="122">
        <v>0</v>
      </c>
      <c r="L102" s="127"/>
    </row>
    <row r="103" spans="1:13" ht="30" x14ac:dyDescent="0.25">
      <c r="A103" s="119">
        <v>96</v>
      </c>
      <c r="B103" s="125" t="s">
        <v>297</v>
      </c>
      <c r="C103" s="125"/>
      <c r="D103" s="122">
        <f t="shared" si="37"/>
        <v>42449.604440000003</v>
      </c>
      <c r="E103" s="122">
        <v>42449.604440000003</v>
      </c>
      <c r="F103" s="122">
        <v>0</v>
      </c>
      <c r="G103" s="122">
        <v>0</v>
      </c>
      <c r="H103" s="122">
        <v>0</v>
      </c>
      <c r="I103" s="122">
        <v>0</v>
      </c>
      <c r="J103" s="122">
        <v>0</v>
      </c>
      <c r="K103" s="122">
        <v>0</v>
      </c>
      <c r="L103" s="127"/>
    </row>
    <row r="104" spans="1:13" x14ac:dyDescent="0.25">
      <c r="A104" s="119">
        <v>97</v>
      </c>
      <c r="B104" s="125" t="s">
        <v>30</v>
      </c>
      <c r="C104" s="125"/>
      <c r="D104" s="122">
        <f t="shared" si="37"/>
        <v>0</v>
      </c>
      <c r="E104" s="144">
        <v>0</v>
      </c>
      <c r="F104" s="144">
        <v>0</v>
      </c>
      <c r="G104" s="144">
        <v>0</v>
      </c>
      <c r="H104" s="144">
        <v>0</v>
      </c>
      <c r="I104" s="144">
        <v>0</v>
      </c>
      <c r="J104" s="144">
        <v>0</v>
      </c>
      <c r="K104" s="144">
        <v>0</v>
      </c>
      <c r="L104" s="127"/>
    </row>
    <row r="105" spans="1:13" ht="40.5" customHeight="1" x14ac:dyDescent="0.25">
      <c r="A105" s="119">
        <v>98</v>
      </c>
      <c r="B105" s="125" t="s">
        <v>341</v>
      </c>
      <c r="C105" s="126"/>
      <c r="D105" s="122">
        <f t="shared" si="37"/>
        <v>24021.7</v>
      </c>
      <c r="E105" s="122">
        <f>E106+E107+E108+E110</f>
        <v>7695.4</v>
      </c>
      <c r="F105" s="122">
        <f t="shared" ref="F105:K105" si="41">F106+F107+F108+F110</f>
        <v>8003.1</v>
      </c>
      <c r="G105" s="122">
        <f t="shared" si="41"/>
        <v>8323.2000000000007</v>
      </c>
      <c r="H105" s="122">
        <f t="shared" si="41"/>
        <v>0</v>
      </c>
      <c r="I105" s="122">
        <f t="shared" si="41"/>
        <v>0</v>
      </c>
      <c r="J105" s="122">
        <f t="shared" si="41"/>
        <v>0</v>
      </c>
      <c r="K105" s="122">
        <f t="shared" si="41"/>
        <v>0</v>
      </c>
      <c r="L105" s="127" t="s">
        <v>396</v>
      </c>
    </row>
    <row r="106" spans="1:13" x14ac:dyDescent="0.25">
      <c r="A106" s="119">
        <v>99</v>
      </c>
      <c r="B106" s="131" t="s">
        <v>29</v>
      </c>
      <c r="C106" s="131"/>
      <c r="D106" s="122">
        <f>SUM(E106:K106)</f>
        <v>0</v>
      </c>
      <c r="E106" s="122">
        <v>0</v>
      </c>
      <c r="F106" s="122">
        <v>0</v>
      </c>
      <c r="G106" s="122">
        <v>0</v>
      </c>
      <c r="H106" s="122">
        <v>0</v>
      </c>
      <c r="I106" s="122">
        <v>0</v>
      </c>
      <c r="J106" s="122">
        <v>0</v>
      </c>
      <c r="K106" s="122">
        <v>0</v>
      </c>
      <c r="L106" s="127"/>
    </row>
    <row r="107" spans="1:13" x14ac:dyDescent="0.25">
      <c r="A107" s="119">
        <v>100</v>
      </c>
      <c r="B107" s="131" t="s">
        <v>24</v>
      </c>
      <c r="C107" s="131"/>
      <c r="D107" s="122">
        <f>SUM(E107:K107)</f>
        <v>24021.7</v>
      </c>
      <c r="E107" s="122">
        <v>7695.4</v>
      </c>
      <c r="F107" s="122">
        <v>8003.1</v>
      </c>
      <c r="G107" s="122">
        <v>8323.2000000000007</v>
      </c>
      <c r="H107" s="122">
        <v>0</v>
      </c>
      <c r="I107" s="122">
        <v>0</v>
      </c>
      <c r="J107" s="122">
        <v>0</v>
      </c>
      <c r="K107" s="122">
        <v>0</v>
      </c>
      <c r="L107" s="127"/>
    </row>
    <row r="108" spans="1:13" x14ac:dyDescent="0.25">
      <c r="A108" s="119">
        <v>101</v>
      </c>
      <c r="B108" s="131" t="s">
        <v>23</v>
      </c>
      <c r="C108" s="131"/>
      <c r="D108" s="122">
        <f t="shared" si="37"/>
        <v>0</v>
      </c>
      <c r="E108" s="122">
        <v>0</v>
      </c>
      <c r="F108" s="122">
        <v>0</v>
      </c>
      <c r="G108" s="122">
        <v>0</v>
      </c>
      <c r="H108" s="122">
        <v>0</v>
      </c>
      <c r="I108" s="122">
        <v>0</v>
      </c>
      <c r="J108" s="122">
        <v>0</v>
      </c>
      <c r="K108" s="122">
        <v>0</v>
      </c>
      <c r="L108" s="127"/>
    </row>
    <row r="109" spans="1:13" ht="30" x14ac:dyDescent="0.25">
      <c r="A109" s="119">
        <v>102</v>
      </c>
      <c r="B109" s="125" t="s">
        <v>297</v>
      </c>
      <c r="C109" s="125"/>
      <c r="D109" s="122">
        <f t="shared" si="37"/>
        <v>0</v>
      </c>
      <c r="E109" s="122">
        <v>0</v>
      </c>
      <c r="F109" s="122">
        <v>0</v>
      </c>
      <c r="G109" s="122">
        <v>0</v>
      </c>
      <c r="H109" s="122">
        <v>0</v>
      </c>
      <c r="I109" s="122">
        <v>0</v>
      </c>
      <c r="J109" s="122">
        <v>0</v>
      </c>
      <c r="K109" s="122">
        <v>0</v>
      </c>
      <c r="L109" s="127"/>
    </row>
    <row r="110" spans="1:13" x14ac:dyDescent="0.25">
      <c r="A110" s="119">
        <v>103</v>
      </c>
      <c r="B110" s="143" t="s">
        <v>30</v>
      </c>
      <c r="C110" s="143"/>
      <c r="D110" s="122">
        <f t="shared" si="37"/>
        <v>0</v>
      </c>
      <c r="E110" s="122">
        <v>0</v>
      </c>
      <c r="F110" s="122">
        <v>0</v>
      </c>
      <c r="G110" s="122">
        <v>0</v>
      </c>
      <c r="H110" s="122">
        <v>0</v>
      </c>
      <c r="I110" s="122">
        <v>0</v>
      </c>
      <c r="J110" s="122">
        <v>0</v>
      </c>
      <c r="K110" s="122">
        <v>0</v>
      </c>
      <c r="L110" s="127"/>
    </row>
    <row r="111" spans="1:13" ht="90" x14ac:dyDescent="0.25">
      <c r="A111" s="119">
        <v>104</v>
      </c>
      <c r="B111" s="143" t="s">
        <v>342</v>
      </c>
      <c r="C111" s="145"/>
      <c r="D111" s="122">
        <f t="shared" si="37"/>
        <v>15441.9</v>
      </c>
      <c r="E111" s="122">
        <f>E112+E113+E114+E116</f>
        <v>15441.9</v>
      </c>
      <c r="F111" s="122">
        <f t="shared" ref="F111:K111" si="42">F112+F113+F114+F116</f>
        <v>0</v>
      </c>
      <c r="G111" s="122">
        <f t="shared" si="42"/>
        <v>0</v>
      </c>
      <c r="H111" s="122">
        <f t="shared" si="42"/>
        <v>0</v>
      </c>
      <c r="I111" s="122">
        <f t="shared" si="42"/>
        <v>0</v>
      </c>
      <c r="J111" s="122">
        <f t="shared" si="42"/>
        <v>0</v>
      </c>
      <c r="K111" s="122">
        <f t="shared" si="42"/>
        <v>0</v>
      </c>
      <c r="L111" s="127" t="s">
        <v>397</v>
      </c>
    </row>
    <row r="112" spans="1:13" x14ac:dyDescent="0.25">
      <c r="A112" s="119">
        <v>105</v>
      </c>
      <c r="B112" s="131" t="s">
        <v>29</v>
      </c>
      <c r="C112" s="131"/>
      <c r="D112" s="122">
        <f t="shared" si="37"/>
        <v>0</v>
      </c>
      <c r="E112" s="122">
        <v>0</v>
      </c>
      <c r="F112" s="122">
        <v>0</v>
      </c>
      <c r="G112" s="122">
        <v>0</v>
      </c>
      <c r="H112" s="122">
        <v>0</v>
      </c>
      <c r="I112" s="122">
        <v>0</v>
      </c>
      <c r="J112" s="122">
        <v>0</v>
      </c>
      <c r="K112" s="122">
        <v>0</v>
      </c>
      <c r="L112" s="127"/>
    </row>
    <row r="113" spans="1:14" x14ac:dyDescent="0.25">
      <c r="A113" s="119">
        <v>106</v>
      </c>
      <c r="B113" s="131" t="s">
        <v>24</v>
      </c>
      <c r="C113" s="131"/>
      <c r="D113" s="122">
        <f>SUM(E113:K113)</f>
        <v>15441.9</v>
      </c>
      <c r="E113" s="122">
        <v>15441.9</v>
      </c>
      <c r="F113" s="122">
        <v>0</v>
      </c>
      <c r="G113" s="122">
        <v>0</v>
      </c>
      <c r="H113" s="122">
        <v>0</v>
      </c>
      <c r="I113" s="122">
        <v>0</v>
      </c>
      <c r="J113" s="122">
        <v>0</v>
      </c>
      <c r="K113" s="122">
        <v>0</v>
      </c>
      <c r="L113" s="127"/>
    </row>
    <row r="114" spans="1:14" x14ac:dyDescent="0.25">
      <c r="A114" s="119">
        <v>107</v>
      </c>
      <c r="B114" s="131" t="s">
        <v>23</v>
      </c>
      <c r="C114" s="131"/>
      <c r="D114" s="122">
        <f>SUM(E114:K114)</f>
        <v>0</v>
      </c>
      <c r="E114" s="122">
        <v>0</v>
      </c>
      <c r="F114" s="122">
        <v>0</v>
      </c>
      <c r="G114" s="122">
        <v>0</v>
      </c>
      <c r="H114" s="122">
        <v>0</v>
      </c>
      <c r="I114" s="122">
        <v>0</v>
      </c>
      <c r="J114" s="122">
        <v>0</v>
      </c>
      <c r="K114" s="122">
        <v>0</v>
      </c>
      <c r="L114" s="127"/>
    </row>
    <row r="115" spans="1:14" ht="30" x14ac:dyDescent="0.25">
      <c r="A115" s="119">
        <v>108</v>
      </c>
      <c r="B115" s="125" t="s">
        <v>297</v>
      </c>
      <c r="C115" s="125"/>
      <c r="D115" s="122">
        <f>SUM(E115:K115)</f>
        <v>0</v>
      </c>
      <c r="E115" s="122">
        <v>0</v>
      </c>
      <c r="F115" s="122">
        <v>0</v>
      </c>
      <c r="G115" s="122">
        <v>0</v>
      </c>
      <c r="H115" s="122">
        <v>0</v>
      </c>
      <c r="I115" s="122">
        <v>0</v>
      </c>
      <c r="J115" s="122">
        <v>0</v>
      </c>
      <c r="K115" s="122">
        <v>0</v>
      </c>
      <c r="L115" s="127"/>
    </row>
    <row r="116" spans="1:14" x14ac:dyDescent="0.25">
      <c r="A116" s="119">
        <v>109</v>
      </c>
      <c r="B116" s="143" t="s">
        <v>30</v>
      </c>
      <c r="C116" s="143"/>
      <c r="D116" s="122">
        <f>SUM(E116:K116)</f>
        <v>0</v>
      </c>
      <c r="E116" s="122">
        <v>0</v>
      </c>
      <c r="F116" s="122">
        <v>0</v>
      </c>
      <c r="G116" s="122">
        <v>0</v>
      </c>
      <c r="H116" s="122">
        <v>0</v>
      </c>
      <c r="I116" s="122">
        <v>0</v>
      </c>
      <c r="J116" s="122">
        <v>0</v>
      </c>
      <c r="K116" s="122">
        <v>0</v>
      </c>
      <c r="L116" s="127"/>
    </row>
    <row r="117" spans="1:14" ht="85.5" customHeight="1" x14ac:dyDescent="0.25">
      <c r="A117" s="119">
        <v>110</v>
      </c>
      <c r="B117" s="125" t="s">
        <v>359</v>
      </c>
      <c r="C117" s="126"/>
      <c r="D117" s="122">
        <f t="shared" ref="D117:D140" si="43">SUM(E117:K117)</f>
        <v>354696.14271360001</v>
      </c>
      <c r="E117" s="122">
        <f>E118+E119+E120+E122</f>
        <v>45124.62</v>
      </c>
      <c r="F117" s="122">
        <f t="shared" ref="F117:K117" si="44">F118+F119+F120+F122</f>
        <v>48247.5</v>
      </c>
      <c r="G117" s="122">
        <f t="shared" si="44"/>
        <v>48247.5</v>
      </c>
      <c r="H117" s="122">
        <f t="shared" si="44"/>
        <v>50177.4</v>
      </c>
      <c r="I117" s="122">
        <f t="shared" si="44"/>
        <v>52184.496000000006</v>
      </c>
      <c r="J117" s="122">
        <f t="shared" si="44"/>
        <v>54271.875840000008</v>
      </c>
      <c r="K117" s="122">
        <f t="shared" si="44"/>
        <v>56442.750873600009</v>
      </c>
      <c r="L117" s="127" t="s">
        <v>398</v>
      </c>
      <c r="M117" s="201"/>
      <c r="N117" s="202"/>
    </row>
    <row r="118" spans="1:14" x14ac:dyDescent="0.25">
      <c r="A118" s="119">
        <v>111</v>
      </c>
      <c r="B118" s="125" t="s">
        <v>29</v>
      </c>
      <c r="C118" s="125"/>
      <c r="D118" s="122">
        <f t="shared" si="43"/>
        <v>0</v>
      </c>
      <c r="E118" s="122">
        <v>0</v>
      </c>
      <c r="F118" s="122">
        <v>0</v>
      </c>
      <c r="G118" s="122">
        <v>0</v>
      </c>
      <c r="H118" s="122">
        <v>0</v>
      </c>
      <c r="I118" s="122">
        <v>0</v>
      </c>
      <c r="J118" s="122">
        <v>0</v>
      </c>
      <c r="K118" s="122">
        <v>0</v>
      </c>
      <c r="L118" s="127"/>
    </row>
    <row r="119" spans="1:14" x14ac:dyDescent="0.25">
      <c r="A119" s="119">
        <v>112</v>
      </c>
      <c r="B119" s="131" t="s">
        <v>24</v>
      </c>
      <c r="C119" s="131"/>
      <c r="D119" s="122">
        <f t="shared" si="43"/>
        <v>0</v>
      </c>
      <c r="E119" s="122">
        <v>0</v>
      </c>
      <c r="F119" s="122">
        <v>0</v>
      </c>
      <c r="G119" s="122">
        <v>0</v>
      </c>
      <c r="H119" s="122">
        <v>0</v>
      </c>
      <c r="I119" s="122">
        <v>0</v>
      </c>
      <c r="J119" s="122">
        <v>0</v>
      </c>
      <c r="K119" s="122">
        <v>0</v>
      </c>
      <c r="L119" s="127"/>
    </row>
    <row r="120" spans="1:14" x14ac:dyDescent="0.25">
      <c r="A120" s="119">
        <v>113</v>
      </c>
      <c r="B120" s="131" t="s">
        <v>23</v>
      </c>
      <c r="C120" s="131"/>
      <c r="D120" s="122">
        <f t="shared" si="43"/>
        <v>354696.14271360001</v>
      </c>
      <c r="E120" s="122">
        <v>45124.62</v>
      </c>
      <c r="F120" s="122">
        <v>48247.5</v>
      </c>
      <c r="G120" s="122">
        <v>48247.5</v>
      </c>
      <c r="H120" s="122">
        <f t="shared" ref="H120:K120" si="45">G120*1.04</f>
        <v>50177.4</v>
      </c>
      <c r="I120" s="122">
        <f t="shared" si="45"/>
        <v>52184.496000000006</v>
      </c>
      <c r="J120" s="122">
        <f t="shared" si="45"/>
        <v>54271.875840000008</v>
      </c>
      <c r="K120" s="122">
        <f t="shared" si="45"/>
        <v>56442.750873600009</v>
      </c>
      <c r="L120" s="127"/>
    </row>
    <row r="121" spans="1:14" ht="30" x14ac:dyDescent="0.25">
      <c r="A121" s="119">
        <v>114</v>
      </c>
      <c r="B121" s="125" t="s">
        <v>297</v>
      </c>
      <c r="C121" s="125"/>
      <c r="D121" s="122">
        <f t="shared" si="43"/>
        <v>0</v>
      </c>
      <c r="E121" s="122">
        <v>0</v>
      </c>
      <c r="F121" s="122">
        <v>0</v>
      </c>
      <c r="G121" s="122">
        <v>0</v>
      </c>
      <c r="H121" s="122">
        <v>0</v>
      </c>
      <c r="I121" s="122">
        <v>0</v>
      </c>
      <c r="J121" s="122">
        <v>0</v>
      </c>
      <c r="K121" s="122">
        <v>0</v>
      </c>
      <c r="L121" s="127"/>
    </row>
    <row r="122" spans="1:14" x14ac:dyDescent="0.25">
      <c r="A122" s="119">
        <v>115</v>
      </c>
      <c r="B122" s="131" t="s">
        <v>30</v>
      </c>
      <c r="C122" s="131"/>
      <c r="D122" s="122">
        <f t="shared" si="43"/>
        <v>0</v>
      </c>
      <c r="E122" s="122">
        <v>0</v>
      </c>
      <c r="F122" s="122">
        <v>0</v>
      </c>
      <c r="G122" s="122">
        <v>0</v>
      </c>
      <c r="H122" s="122">
        <v>0</v>
      </c>
      <c r="I122" s="122">
        <v>0</v>
      </c>
      <c r="J122" s="122">
        <v>0</v>
      </c>
      <c r="K122" s="122">
        <v>0</v>
      </c>
      <c r="L122" s="127"/>
    </row>
    <row r="123" spans="1:14" ht="75" x14ac:dyDescent="0.25">
      <c r="A123" s="119">
        <v>116</v>
      </c>
      <c r="B123" s="125" t="s">
        <v>373</v>
      </c>
      <c r="C123" s="126"/>
      <c r="D123" s="122">
        <f t="shared" si="43"/>
        <v>280102.87711994292</v>
      </c>
      <c r="E123" s="122">
        <f>SUM(E124+E125+E126+E128)</f>
        <v>30142.66</v>
      </c>
      <c r="F123" s="122">
        <f t="shared" ref="F123:K123" si="46">SUM(F124+F125+F126+F128)</f>
        <v>38690.542520000003</v>
      </c>
      <c r="G123" s="122">
        <f t="shared" si="46"/>
        <v>39006.110189999999</v>
      </c>
      <c r="H123" s="122">
        <f t="shared" si="46"/>
        <v>40566.354597600002</v>
      </c>
      <c r="I123" s="122">
        <f t="shared" si="46"/>
        <v>42189.008781504002</v>
      </c>
      <c r="J123" s="122">
        <f t="shared" si="46"/>
        <v>43876.569132764162</v>
      </c>
      <c r="K123" s="122">
        <f t="shared" si="46"/>
        <v>45631.631898074731</v>
      </c>
      <c r="L123" s="127" t="s">
        <v>402</v>
      </c>
    </row>
    <row r="124" spans="1:14" x14ac:dyDescent="0.25">
      <c r="A124" s="119">
        <v>117</v>
      </c>
      <c r="B124" s="125" t="s">
        <v>29</v>
      </c>
      <c r="C124" s="125"/>
      <c r="D124" s="122">
        <f t="shared" si="43"/>
        <v>0</v>
      </c>
      <c r="E124" s="122">
        <v>0</v>
      </c>
      <c r="F124" s="122">
        <v>0</v>
      </c>
      <c r="G124" s="122">
        <v>0</v>
      </c>
      <c r="H124" s="122">
        <v>0</v>
      </c>
      <c r="I124" s="122">
        <v>0</v>
      </c>
      <c r="J124" s="122">
        <v>0</v>
      </c>
      <c r="K124" s="122">
        <v>0</v>
      </c>
      <c r="L124" s="127"/>
    </row>
    <row r="125" spans="1:14" x14ac:dyDescent="0.25">
      <c r="A125" s="119">
        <v>118</v>
      </c>
      <c r="B125" s="131" t="s">
        <v>24</v>
      </c>
      <c r="C125" s="131"/>
      <c r="D125" s="122">
        <f t="shared" si="43"/>
        <v>0</v>
      </c>
      <c r="E125" s="122">
        <v>0</v>
      </c>
      <c r="F125" s="122">
        <v>0</v>
      </c>
      <c r="G125" s="122">
        <v>0</v>
      </c>
      <c r="H125" s="122">
        <v>0</v>
      </c>
      <c r="I125" s="122">
        <v>0</v>
      </c>
      <c r="J125" s="122">
        <v>0</v>
      </c>
      <c r="K125" s="122">
        <v>0</v>
      </c>
      <c r="L125" s="127"/>
    </row>
    <row r="126" spans="1:14" x14ac:dyDescent="0.25">
      <c r="A126" s="119">
        <v>119</v>
      </c>
      <c r="B126" s="131" t="s">
        <v>23</v>
      </c>
      <c r="C126" s="131"/>
      <c r="D126" s="122">
        <f t="shared" si="43"/>
        <v>280102.87711994292</v>
      </c>
      <c r="E126" s="122">
        <v>30142.66</v>
      </c>
      <c r="F126" s="122">
        <v>38690.542520000003</v>
      </c>
      <c r="G126" s="122">
        <v>39006.110189999999</v>
      </c>
      <c r="H126" s="122">
        <f t="shared" ref="H126:K126" si="47">G126*1.04</f>
        <v>40566.354597600002</v>
      </c>
      <c r="I126" s="122">
        <f t="shared" si="47"/>
        <v>42189.008781504002</v>
      </c>
      <c r="J126" s="122">
        <f t="shared" si="47"/>
        <v>43876.569132764162</v>
      </c>
      <c r="K126" s="122">
        <f t="shared" si="47"/>
        <v>45631.631898074731</v>
      </c>
      <c r="L126" s="127"/>
    </row>
    <row r="127" spans="1:14" ht="30" x14ac:dyDescent="0.25">
      <c r="A127" s="119">
        <v>120</v>
      </c>
      <c r="B127" s="125" t="s">
        <v>297</v>
      </c>
      <c r="C127" s="125"/>
      <c r="D127" s="122">
        <f t="shared" si="43"/>
        <v>0</v>
      </c>
      <c r="E127" s="122">
        <v>0</v>
      </c>
      <c r="F127" s="122">
        <v>0</v>
      </c>
      <c r="G127" s="122">
        <v>0</v>
      </c>
      <c r="H127" s="122">
        <v>0</v>
      </c>
      <c r="I127" s="122">
        <v>0</v>
      </c>
      <c r="J127" s="122">
        <v>0</v>
      </c>
      <c r="K127" s="122">
        <v>0</v>
      </c>
      <c r="L127" s="127"/>
    </row>
    <row r="128" spans="1:14" x14ac:dyDescent="0.25">
      <c r="A128" s="119">
        <v>121</v>
      </c>
      <c r="B128" s="131" t="s">
        <v>30</v>
      </c>
      <c r="C128" s="131"/>
      <c r="D128" s="122">
        <f t="shared" si="43"/>
        <v>0</v>
      </c>
      <c r="E128" s="122">
        <v>0</v>
      </c>
      <c r="F128" s="122">
        <v>0</v>
      </c>
      <c r="G128" s="122">
        <v>0</v>
      </c>
      <c r="H128" s="122">
        <v>0</v>
      </c>
      <c r="I128" s="122">
        <v>0</v>
      </c>
      <c r="J128" s="122">
        <v>0</v>
      </c>
      <c r="K128" s="122">
        <v>0</v>
      </c>
      <c r="L128" s="127"/>
    </row>
    <row r="129" spans="1:16" ht="139.5" customHeight="1" x14ac:dyDescent="0.25">
      <c r="A129" s="119">
        <v>122</v>
      </c>
      <c r="B129" s="146" t="s">
        <v>358</v>
      </c>
      <c r="C129" s="147"/>
      <c r="D129" s="122">
        <f t="shared" si="43"/>
        <v>73854.7</v>
      </c>
      <c r="E129" s="122">
        <f>E130+E131+E132+E134</f>
        <v>54874.9</v>
      </c>
      <c r="F129" s="122">
        <f t="shared" ref="F129:K129" si="48">F130+F131+F132+F134</f>
        <v>9489.9</v>
      </c>
      <c r="G129" s="122">
        <f t="shared" si="48"/>
        <v>9489.9</v>
      </c>
      <c r="H129" s="122">
        <f t="shared" si="48"/>
        <v>0</v>
      </c>
      <c r="I129" s="122">
        <f t="shared" si="48"/>
        <v>0</v>
      </c>
      <c r="J129" s="122">
        <f t="shared" si="48"/>
        <v>0</v>
      </c>
      <c r="K129" s="122">
        <f t="shared" si="48"/>
        <v>0</v>
      </c>
      <c r="L129" s="127" t="s">
        <v>399</v>
      </c>
      <c r="M129" s="201"/>
      <c r="N129" s="202"/>
      <c r="O129" s="202"/>
      <c r="P129" s="202"/>
    </row>
    <row r="130" spans="1:16" x14ac:dyDescent="0.25">
      <c r="A130" s="119">
        <v>123</v>
      </c>
      <c r="B130" s="125" t="s">
        <v>29</v>
      </c>
      <c r="C130" s="125"/>
      <c r="D130" s="122">
        <f t="shared" si="43"/>
        <v>0</v>
      </c>
      <c r="E130" s="122">
        <v>0</v>
      </c>
      <c r="F130" s="122">
        <v>0</v>
      </c>
      <c r="G130" s="122">
        <v>0</v>
      </c>
      <c r="H130" s="122">
        <v>0</v>
      </c>
      <c r="I130" s="122">
        <v>0</v>
      </c>
      <c r="J130" s="122">
        <v>0</v>
      </c>
      <c r="K130" s="122">
        <v>0</v>
      </c>
      <c r="L130" s="127"/>
    </row>
    <row r="131" spans="1:16" x14ac:dyDescent="0.25">
      <c r="A131" s="119">
        <v>124</v>
      </c>
      <c r="B131" s="125" t="s">
        <v>24</v>
      </c>
      <c r="C131" s="125"/>
      <c r="D131" s="122">
        <f t="shared" si="43"/>
        <v>9489.9</v>
      </c>
      <c r="E131" s="122">
        <v>9489.9</v>
      </c>
      <c r="F131" s="122">
        <v>0</v>
      </c>
      <c r="G131" s="122">
        <v>0</v>
      </c>
      <c r="H131" s="122">
        <v>0</v>
      </c>
      <c r="I131" s="122">
        <v>0</v>
      </c>
      <c r="J131" s="122">
        <v>0</v>
      </c>
      <c r="K131" s="122">
        <v>0</v>
      </c>
      <c r="L131" s="127"/>
    </row>
    <row r="132" spans="1:16" x14ac:dyDescent="0.25">
      <c r="A132" s="119">
        <v>125</v>
      </c>
      <c r="B132" s="125" t="s">
        <v>23</v>
      </c>
      <c r="C132" s="125"/>
      <c r="D132" s="122">
        <f t="shared" si="43"/>
        <v>64364.800000000003</v>
      </c>
      <c r="E132" s="122">
        <v>45385</v>
      </c>
      <c r="F132" s="122">
        <v>9489.9</v>
      </c>
      <c r="G132" s="122">
        <v>9489.9</v>
      </c>
      <c r="H132" s="122">
        <v>0</v>
      </c>
      <c r="I132" s="122">
        <v>0</v>
      </c>
      <c r="J132" s="122">
        <v>0</v>
      </c>
      <c r="K132" s="122">
        <v>0</v>
      </c>
      <c r="L132" s="127"/>
      <c r="M132" s="134"/>
    </row>
    <row r="133" spans="1:16" ht="30" x14ac:dyDescent="0.25">
      <c r="A133" s="119">
        <v>126</v>
      </c>
      <c r="B133" s="125" t="s">
        <v>297</v>
      </c>
      <c r="C133" s="125"/>
      <c r="D133" s="122">
        <f t="shared" si="43"/>
        <v>28469.699999999997</v>
      </c>
      <c r="E133" s="122">
        <v>9489.9</v>
      </c>
      <c r="F133" s="122">
        <v>9489.9</v>
      </c>
      <c r="G133" s="122">
        <v>9489.9</v>
      </c>
      <c r="H133" s="122">
        <v>0</v>
      </c>
      <c r="I133" s="122">
        <v>0</v>
      </c>
      <c r="J133" s="122">
        <v>0</v>
      </c>
      <c r="K133" s="122">
        <v>0</v>
      </c>
      <c r="L133" s="127"/>
      <c r="M133" s="134"/>
    </row>
    <row r="134" spans="1:16" x14ac:dyDescent="0.25">
      <c r="A134" s="119">
        <v>127</v>
      </c>
      <c r="B134" s="125" t="s">
        <v>30</v>
      </c>
      <c r="C134" s="125"/>
      <c r="D134" s="122">
        <f t="shared" si="43"/>
        <v>0</v>
      </c>
      <c r="E134" s="122">
        <v>0</v>
      </c>
      <c r="F134" s="122">
        <v>0</v>
      </c>
      <c r="G134" s="122">
        <v>0</v>
      </c>
      <c r="H134" s="122">
        <v>0</v>
      </c>
      <c r="I134" s="122">
        <v>0</v>
      </c>
      <c r="J134" s="122">
        <v>0</v>
      </c>
      <c r="K134" s="122">
        <v>0</v>
      </c>
      <c r="L134" s="127"/>
    </row>
    <row r="135" spans="1:16" ht="102" customHeight="1" x14ac:dyDescent="0.25">
      <c r="A135" s="119">
        <v>128</v>
      </c>
      <c r="B135" s="141" t="s">
        <v>376</v>
      </c>
      <c r="C135" s="142"/>
      <c r="D135" s="122">
        <f t="shared" si="43"/>
        <v>4062.7710000000002</v>
      </c>
      <c r="E135" s="122">
        <f>E136+E137+E138+E140</f>
        <v>4062.7710000000002</v>
      </c>
      <c r="F135" s="122">
        <f t="shared" ref="F135:K135" si="49">F136+F137+F138+F140</f>
        <v>0</v>
      </c>
      <c r="G135" s="122">
        <f t="shared" si="49"/>
        <v>0</v>
      </c>
      <c r="H135" s="122">
        <f t="shared" si="49"/>
        <v>0</v>
      </c>
      <c r="I135" s="122">
        <f t="shared" si="49"/>
        <v>0</v>
      </c>
      <c r="J135" s="122">
        <f t="shared" si="49"/>
        <v>0</v>
      </c>
      <c r="K135" s="122">
        <f t="shared" si="49"/>
        <v>0</v>
      </c>
      <c r="L135" s="127" t="s">
        <v>400</v>
      </c>
    </row>
    <row r="136" spans="1:16" x14ac:dyDescent="0.25">
      <c r="A136" s="119">
        <v>129</v>
      </c>
      <c r="B136" s="143" t="s">
        <v>29</v>
      </c>
      <c r="C136" s="143"/>
      <c r="D136" s="122">
        <f t="shared" si="43"/>
        <v>4062.7710000000002</v>
      </c>
      <c r="E136" s="122">
        <v>4062.7710000000002</v>
      </c>
      <c r="F136" s="122">
        <v>0</v>
      </c>
      <c r="G136" s="122">
        <v>0</v>
      </c>
      <c r="H136" s="122">
        <v>0</v>
      </c>
      <c r="I136" s="122">
        <v>0</v>
      </c>
      <c r="J136" s="122">
        <v>0</v>
      </c>
      <c r="K136" s="122">
        <v>0</v>
      </c>
      <c r="L136" s="127"/>
    </row>
    <row r="137" spans="1:16" x14ac:dyDescent="0.25">
      <c r="A137" s="119">
        <v>130</v>
      </c>
      <c r="B137" s="143" t="s">
        <v>24</v>
      </c>
      <c r="C137" s="143"/>
      <c r="D137" s="122">
        <f t="shared" si="43"/>
        <v>0</v>
      </c>
      <c r="E137" s="122">
        <v>0</v>
      </c>
      <c r="F137" s="122">
        <v>0</v>
      </c>
      <c r="G137" s="122">
        <v>0</v>
      </c>
      <c r="H137" s="122">
        <v>0</v>
      </c>
      <c r="I137" s="122">
        <v>0</v>
      </c>
      <c r="J137" s="122">
        <v>0</v>
      </c>
      <c r="K137" s="122">
        <v>0</v>
      </c>
      <c r="L137" s="127"/>
    </row>
    <row r="138" spans="1:16" x14ac:dyDescent="0.25">
      <c r="A138" s="119">
        <v>131</v>
      </c>
      <c r="B138" s="143" t="s">
        <v>23</v>
      </c>
      <c r="C138" s="143"/>
      <c r="D138" s="122">
        <f t="shared" si="43"/>
        <v>0</v>
      </c>
      <c r="E138" s="122">
        <v>0</v>
      </c>
      <c r="F138" s="122">
        <v>0</v>
      </c>
      <c r="G138" s="122">
        <v>0</v>
      </c>
      <c r="H138" s="122">
        <v>0</v>
      </c>
      <c r="I138" s="122">
        <v>0</v>
      </c>
      <c r="J138" s="122">
        <v>0</v>
      </c>
      <c r="K138" s="122">
        <v>0</v>
      </c>
      <c r="L138" s="127"/>
    </row>
    <row r="139" spans="1:16" ht="30" x14ac:dyDescent="0.25">
      <c r="A139" s="119">
        <v>132</v>
      </c>
      <c r="B139" s="143" t="s">
        <v>297</v>
      </c>
      <c r="C139" s="143"/>
      <c r="D139" s="122">
        <f t="shared" si="43"/>
        <v>0</v>
      </c>
      <c r="E139" s="122">
        <v>0</v>
      </c>
      <c r="F139" s="122">
        <v>0</v>
      </c>
      <c r="G139" s="122">
        <v>0</v>
      </c>
      <c r="H139" s="122">
        <v>0</v>
      </c>
      <c r="I139" s="122">
        <v>0</v>
      </c>
      <c r="J139" s="122">
        <v>0</v>
      </c>
      <c r="K139" s="122">
        <v>0</v>
      </c>
      <c r="L139" s="127"/>
    </row>
    <row r="140" spans="1:16" x14ac:dyDescent="0.25">
      <c r="A140" s="119">
        <v>133</v>
      </c>
      <c r="B140" s="143" t="s">
        <v>30</v>
      </c>
      <c r="C140" s="143"/>
      <c r="D140" s="122">
        <f t="shared" si="43"/>
        <v>0</v>
      </c>
      <c r="E140" s="122">
        <v>0</v>
      </c>
      <c r="F140" s="122">
        <v>0</v>
      </c>
      <c r="G140" s="122">
        <v>0</v>
      </c>
      <c r="H140" s="122">
        <v>0</v>
      </c>
      <c r="I140" s="122">
        <v>0</v>
      </c>
      <c r="J140" s="122">
        <v>0</v>
      </c>
      <c r="K140" s="122">
        <v>0</v>
      </c>
      <c r="L140" s="127"/>
    </row>
    <row r="141" spans="1:16" ht="120" x14ac:dyDescent="0.25">
      <c r="A141" s="119">
        <v>134</v>
      </c>
      <c r="B141" s="141" t="s">
        <v>386</v>
      </c>
      <c r="C141" s="125" t="s">
        <v>383</v>
      </c>
      <c r="D141" s="122">
        <f>SUM(E141:K141)</f>
        <v>359.4</v>
      </c>
      <c r="E141" s="122">
        <f>E142+E143+E144+E146</f>
        <v>359.4</v>
      </c>
      <c r="F141" s="122">
        <f t="shared" ref="F141:K141" si="50">F142+F143+F144+F146</f>
        <v>0</v>
      </c>
      <c r="G141" s="122">
        <f t="shared" si="50"/>
        <v>0</v>
      </c>
      <c r="H141" s="122">
        <f t="shared" si="50"/>
        <v>0</v>
      </c>
      <c r="I141" s="122">
        <f t="shared" si="50"/>
        <v>0</v>
      </c>
      <c r="J141" s="122">
        <f t="shared" si="50"/>
        <v>0</v>
      </c>
      <c r="K141" s="122">
        <f t="shared" si="50"/>
        <v>0</v>
      </c>
      <c r="L141" s="127" t="s">
        <v>401</v>
      </c>
    </row>
    <row r="142" spans="1:16" x14ac:dyDescent="0.25">
      <c r="A142" s="119">
        <v>135</v>
      </c>
      <c r="B142" s="143" t="s">
        <v>29</v>
      </c>
      <c r="C142" s="125"/>
      <c r="D142" s="122">
        <f>SUM(E142:K142)</f>
        <v>359.4</v>
      </c>
      <c r="E142" s="122">
        <v>359.4</v>
      </c>
      <c r="F142" s="122">
        <v>0</v>
      </c>
      <c r="G142" s="122">
        <v>0</v>
      </c>
      <c r="H142" s="122">
        <v>0</v>
      </c>
      <c r="I142" s="122">
        <v>0</v>
      </c>
      <c r="J142" s="122">
        <v>0</v>
      </c>
      <c r="K142" s="122">
        <v>0</v>
      </c>
      <c r="L142" s="127"/>
    </row>
    <row r="143" spans="1:16" x14ac:dyDescent="0.25">
      <c r="A143" s="119">
        <v>136</v>
      </c>
      <c r="B143" s="143" t="s">
        <v>24</v>
      </c>
      <c r="C143" s="125"/>
      <c r="D143" s="122">
        <f t="shared" ref="D143:D146" si="51">SUM(E143:K143)</f>
        <v>0</v>
      </c>
      <c r="E143" s="122">
        <v>0</v>
      </c>
      <c r="F143" s="122">
        <v>0</v>
      </c>
      <c r="G143" s="122">
        <v>0</v>
      </c>
      <c r="H143" s="122">
        <v>0</v>
      </c>
      <c r="I143" s="122">
        <v>0</v>
      </c>
      <c r="J143" s="122">
        <v>0</v>
      </c>
      <c r="K143" s="122">
        <v>0</v>
      </c>
      <c r="L143" s="127"/>
    </row>
    <row r="144" spans="1:16" x14ac:dyDescent="0.25">
      <c r="A144" s="119">
        <v>137</v>
      </c>
      <c r="B144" s="143" t="s">
        <v>23</v>
      </c>
      <c r="C144" s="125"/>
      <c r="D144" s="122">
        <f t="shared" si="51"/>
        <v>0</v>
      </c>
      <c r="E144" s="122">
        <v>0</v>
      </c>
      <c r="F144" s="122">
        <v>0</v>
      </c>
      <c r="G144" s="122">
        <v>0</v>
      </c>
      <c r="H144" s="122">
        <v>0</v>
      </c>
      <c r="I144" s="122">
        <v>0</v>
      </c>
      <c r="J144" s="122">
        <v>0</v>
      </c>
      <c r="K144" s="122">
        <v>0</v>
      </c>
      <c r="L144" s="127"/>
    </row>
    <row r="145" spans="1:12" ht="30" x14ac:dyDescent="0.25">
      <c r="A145" s="119">
        <v>138</v>
      </c>
      <c r="B145" s="143" t="s">
        <v>297</v>
      </c>
      <c r="C145" s="125"/>
      <c r="D145" s="122">
        <f t="shared" si="51"/>
        <v>0</v>
      </c>
      <c r="E145" s="122">
        <v>0</v>
      </c>
      <c r="F145" s="122">
        <v>0</v>
      </c>
      <c r="G145" s="122">
        <v>0</v>
      </c>
      <c r="H145" s="122">
        <v>0</v>
      </c>
      <c r="I145" s="122">
        <v>0</v>
      </c>
      <c r="J145" s="122">
        <v>0</v>
      </c>
      <c r="K145" s="122">
        <v>0</v>
      </c>
      <c r="L145" s="127"/>
    </row>
    <row r="146" spans="1:12" x14ac:dyDescent="0.25">
      <c r="A146" s="119">
        <v>139</v>
      </c>
      <c r="B146" s="143" t="s">
        <v>30</v>
      </c>
      <c r="C146" s="125"/>
      <c r="D146" s="122">
        <f t="shared" si="51"/>
        <v>0</v>
      </c>
      <c r="E146" s="122">
        <v>0</v>
      </c>
      <c r="F146" s="122">
        <v>0</v>
      </c>
      <c r="G146" s="122">
        <v>0</v>
      </c>
      <c r="H146" s="122">
        <v>0</v>
      </c>
      <c r="I146" s="122">
        <v>0</v>
      </c>
      <c r="J146" s="122">
        <v>0</v>
      </c>
      <c r="K146" s="122">
        <v>0</v>
      </c>
      <c r="L146" s="127"/>
    </row>
    <row r="147" spans="1:12" ht="105" x14ac:dyDescent="0.25">
      <c r="A147" s="119">
        <v>140</v>
      </c>
      <c r="B147" s="125" t="s">
        <v>417</v>
      </c>
      <c r="C147" s="125" t="s">
        <v>384</v>
      </c>
      <c r="D147" s="122">
        <f>SUM(E147:K147)</f>
        <v>2346</v>
      </c>
      <c r="E147" s="122">
        <f>E148+E149+E150+E152</f>
        <v>2346</v>
      </c>
      <c r="F147" s="122">
        <f t="shared" ref="F147:K147" si="52">F148+F149+F150+F152</f>
        <v>0</v>
      </c>
      <c r="G147" s="122">
        <f t="shared" si="52"/>
        <v>0</v>
      </c>
      <c r="H147" s="122">
        <f t="shared" si="52"/>
        <v>0</v>
      </c>
      <c r="I147" s="122">
        <f t="shared" si="52"/>
        <v>0</v>
      </c>
      <c r="J147" s="122">
        <f t="shared" si="52"/>
        <v>0</v>
      </c>
      <c r="K147" s="122">
        <f t="shared" si="52"/>
        <v>0</v>
      </c>
      <c r="L147" s="127" t="s">
        <v>403</v>
      </c>
    </row>
    <row r="148" spans="1:12" x14ac:dyDescent="0.25">
      <c r="A148" s="119">
        <v>141</v>
      </c>
      <c r="B148" s="143" t="s">
        <v>29</v>
      </c>
      <c r="C148" s="125"/>
      <c r="D148" s="122">
        <f t="shared" ref="D148:D152" si="53">SUM(E148:K148)</f>
        <v>0</v>
      </c>
      <c r="E148" s="122">
        <v>0</v>
      </c>
      <c r="F148" s="122">
        <v>0</v>
      </c>
      <c r="G148" s="122">
        <v>0</v>
      </c>
      <c r="H148" s="122">
        <v>0</v>
      </c>
      <c r="I148" s="122">
        <v>0</v>
      </c>
      <c r="J148" s="122">
        <v>0</v>
      </c>
      <c r="K148" s="122">
        <v>0</v>
      </c>
      <c r="L148" s="127"/>
    </row>
    <row r="149" spans="1:12" x14ac:dyDescent="0.25">
      <c r="A149" s="119">
        <v>142</v>
      </c>
      <c r="B149" s="143" t="s">
        <v>24</v>
      </c>
      <c r="C149" s="125"/>
      <c r="D149" s="122">
        <f t="shared" si="53"/>
        <v>2346</v>
      </c>
      <c r="E149" s="122">
        <v>2346</v>
      </c>
      <c r="F149" s="122">
        <v>0</v>
      </c>
      <c r="G149" s="122">
        <v>0</v>
      </c>
      <c r="H149" s="122">
        <v>0</v>
      </c>
      <c r="I149" s="122">
        <v>0</v>
      </c>
      <c r="J149" s="122">
        <v>0</v>
      </c>
      <c r="K149" s="122">
        <v>0</v>
      </c>
      <c r="L149" s="127"/>
    </row>
    <row r="150" spans="1:12" x14ac:dyDescent="0.25">
      <c r="A150" s="119">
        <v>143</v>
      </c>
      <c r="B150" s="143" t="s">
        <v>23</v>
      </c>
      <c r="C150" s="125"/>
      <c r="D150" s="122">
        <f t="shared" si="53"/>
        <v>0</v>
      </c>
      <c r="E150" s="122">
        <v>0</v>
      </c>
      <c r="F150" s="122">
        <v>0</v>
      </c>
      <c r="G150" s="122">
        <v>0</v>
      </c>
      <c r="H150" s="122">
        <v>0</v>
      </c>
      <c r="I150" s="122">
        <v>0</v>
      </c>
      <c r="J150" s="122">
        <v>0</v>
      </c>
      <c r="K150" s="122">
        <v>0</v>
      </c>
      <c r="L150" s="127"/>
    </row>
    <row r="151" spans="1:12" ht="30" x14ac:dyDescent="0.25">
      <c r="A151" s="119">
        <v>144</v>
      </c>
      <c r="B151" s="143" t="s">
        <v>297</v>
      </c>
      <c r="C151" s="125"/>
      <c r="D151" s="122">
        <f t="shared" si="53"/>
        <v>0</v>
      </c>
      <c r="E151" s="122">
        <v>0</v>
      </c>
      <c r="F151" s="122">
        <v>0</v>
      </c>
      <c r="G151" s="122">
        <v>0</v>
      </c>
      <c r="H151" s="122">
        <v>0</v>
      </c>
      <c r="I151" s="122">
        <v>0</v>
      </c>
      <c r="J151" s="122">
        <v>0</v>
      </c>
      <c r="K151" s="122">
        <v>0</v>
      </c>
      <c r="L151" s="127"/>
    </row>
    <row r="152" spans="1:12" x14ac:dyDescent="0.25">
      <c r="A152" s="119">
        <v>145</v>
      </c>
      <c r="B152" s="143" t="s">
        <v>30</v>
      </c>
      <c r="C152" s="125"/>
      <c r="D152" s="122">
        <f t="shared" si="53"/>
        <v>0</v>
      </c>
      <c r="E152" s="122">
        <v>0</v>
      </c>
      <c r="F152" s="122">
        <v>0</v>
      </c>
      <c r="G152" s="122">
        <v>0</v>
      </c>
      <c r="H152" s="122">
        <v>0</v>
      </c>
      <c r="I152" s="122">
        <v>0</v>
      </c>
      <c r="J152" s="122">
        <v>0</v>
      </c>
      <c r="K152" s="122">
        <v>0</v>
      </c>
      <c r="L152" s="127"/>
    </row>
    <row r="153" spans="1:12" ht="28.5" customHeight="1" x14ac:dyDescent="0.25">
      <c r="A153" s="119">
        <v>146</v>
      </c>
      <c r="B153" s="195" t="s">
        <v>343</v>
      </c>
      <c r="C153" s="196"/>
      <c r="D153" s="196"/>
      <c r="E153" s="196"/>
      <c r="F153" s="196"/>
      <c r="G153" s="196"/>
      <c r="H153" s="196"/>
      <c r="I153" s="196"/>
      <c r="J153" s="196"/>
      <c r="K153" s="196"/>
      <c r="L153" s="197"/>
    </row>
    <row r="154" spans="1:12" ht="30" x14ac:dyDescent="0.25">
      <c r="A154" s="119">
        <v>147</v>
      </c>
      <c r="B154" s="131" t="s">
        <v>19</v>
      </c>
      <c r="C154" s="132"/>
      <c r="D154" s="122">
        <f>D155+D156+D157+D159</f>
        <v>805268.07484000002</v>
      </c>
      <c r="E154" s="122">
        <f t="shared" ref="E154:K154" si="54">E155+E156+E157+E159</f>
        <v>356852.47477999999</v>
      </c>
      <c r="F154" s="122">
        <f t="shared" si="54"/>
        <v>260197.24936000002</v>
      </c>
      <c r="G154" s="122">
        <f t="shared" si="54"/>
        <v>188218.35070000001</v>
      </c>
      <c r="H154" s="122">
        <f t="shared" si="54"/>
        <v>0</v>
      </c>
      <c r="I154" s="122">
        <f t="shared" si="54"/>
        <v>0</v>
      </c>
      <c r="J154" s="122">
        <f t="shared" si="54"/>
        <v>0</v>
      </c>
      <c r="K154" s="122">
        <f t="shared" si="54"/>
        <v>0</v>
      </c>
      <c r="L154" s="127"/>
    </row>
    <row r="155" spans="1:12" ht="31.5" customHeight="1" x14ac:dyDescent="0.25">
      <c r="A155" s="119">
        <v>148</v>
      </c>
      <c r="B155" s="125" t="s">
        <v>29</v>
      </c>
      <c r="C155" s="126"/>
      <c r="D155" s="122">
        <f>D161+D167+D173+D179+D185+D191+D197+D203+D209+D215</f>
        <v>0</v>
      </c>
      <c r="E155" s="122">
        <f>E161+E167+E173+E179+E185+E191+E197+E203+E209+E215</f>
        <v>0</v>
      </c>
      <c r="F155" s="122">
        <f t="shared" ref="F155:K155" si="55">F161+F167+F173+F179+F185+F191+F197+F203+F209+F215</f>
        <v>0</v>
      </c>
      <c r="G155" s="122">
        <f t="shared" si="55"/>
        <v>0</v>
      </c>
      <c r="H155" s="122">
        <f t="shared" si="55"/>
        <v>0</v>
      </c>
      <c r="I155" s="122">
        <f t="shared" si="55"/>
        <v>0</v>
      </c>
      <c r="J155" s="122">
        <f t="shared" si="55"/>
        <v>0</v>
      </c>
      <c r="K155" s="122">
        <f t="shared" si="55"/>
        <v>0</v>
      </c>
      <c r="L155" s="127"/>
    </row>
    <row r="156" spans="1:12" x14ac:dyDescent="0.25">
      <c r="A156" s="119">
        <v>149</v>
      </c>
      <c r="B156" s="125" t="s">
        <v>24</v>
      </c>
      <c r="C156" s="125"/>
      <c r="D156" s="122">
        <f t="shared" ref="D156:D159" si="56">D162+D168+D174+D180+D186+D192+D198+D204+D210+D216</f>
        <v>1509.1</v>
      </c>
      <c r="E156" s="122">
        <f t="shared" ref="E156:K159" si="57">E162+E168+E174+E180+E186+E192+E198+E204+E210+E216</f>
        <v>1509.1</v>
      </c>
      <c r="F156" s="122">
        <f t="shared" si="57"/>
        <v>0</v>
      </c>
      <c r="G156" s="122">
        <f t="shared" si="57"/>
        <v>0</v>
      </c>
      <c r="H156" s="122">
        <f t="shared" si="57"/>
        <v>0</v>
      </c>
      <c r="I156" s="122">
        <f t="shared" si="57"/>
        <v>0</v>
      </c>
      <c r="J156" s="122">
        <f t="shared" si="57"/>
        <v>0</v>
      </c>
      <c r="K156" s="122">
        <f t="shared" si="57"/>
        <v>0</v>
      </c>
      <c r="L156" s="127"/>
    </row>
    <row r="157" spans="1:12" x14ac:dyDescent="0.25">
      <c r="A157" s="119">
        <v>150</v>
      </c>
      <c r="B157" s="125" t="s">
        <v>23</v>
      </c>
      <c r="C157" s="125"/>
      <c r="D157" s="122">
        <f t="shared" si="56"/>
        <v>803758.97484000004</v>
      </c>
      <c r="E157" s="122">
        <f t="shared" si="57"/>
        <v>355343.37478000001</v>
      </c>
      <c r="F157" s="122">
        <f t="shared" si="57"/>
        <v>260197.24936000002</v>
      </c>
      <c r="G157" s="122">
        <f t="shared" si="57"/>
        <v>188218.35070000001</v>
      </c>
      <c r="H157" s="122">
        <f t="shared" si="57"/>
        <v>0</v>
      </c>
      <c r="I157" s="122">
        <f t="shared" si="57"/>
        <v>0</v>
      </c>
      <c r="J157" s="122">
        <f t="shared" si="57"/>
        <v>0</v>
      </c>
      <c r="K157" s="122">
        <f t="shared" si="57"/>
        <v>0</v>
      </c>
      <c r="L157" s="127"/>
    </row>
    <row r="158" spans="1:12" ht="30" x14ac:dyDescent="0.25">
      <c r="A158" s="119">
        <v>151</v>
      </c>
      <c r="B158" s="125" t="s">
        <v>297</v>
      </c>
      <c r="C158" s="125"/>
      <c r="D158" s="122">
        <f>D164+D170+D176+D182+D188+D194+D200+D206+D212+D218</f>
        <v>7231.44</v>
      </c>
      <c r="E158" s="122">
        <f>E164+E170+E176+E182+E188+E194+E200+E206+E212+E218</f>
        <v>1331.44</v>
      </c>
      <c r="F158" s="122">
        <f t="shared" si="57"/>
        <v>4200</v>
      </c>
      <c r="G158" s="122">
        <f t="shared" si="57"/>
        <v>1700</v>
      </c>
      <c r="H158" s="122">
        <f t="shared" si="57"/>
        <v>0</v>
      </c>
      <c r="I158" s="122">
        <f t="shared" si="57"/>
        <v>0</v>
      </c>
      <c r="J158" s="122">
        <f t="shared" si="57"/>
        <v>0</v>
      </c>
      <c r="K158" s="122">
        <f t="shared" si="57"/>
        <v>0</v>
      </c>
      <c r="L158" s="127"/>
    </row>
    <row r="159" spans="1:12" x14ac:dyDescent="0.25">
      <c r="A159" s="119">
        <v>152</v>
      </c>
      <c r="B159" s="125" t="s">
        <v>30</v>
      </c>
      <c r="C159" s="125"/>
      <c r="D159" s="122">
        <f t="shared" si="56"/>
        <v>0</v>
      </c>
      <c r="E159" s="122">
        <f t="shared" si="57"/>
        <v>0</v>
      </c>
      <c r="F159" s="122">
        <f t="shared" si="57"/>
        <v>0</v>
      </c>
      <c r="G159" s="122">
        <f t="shared" si="57"/>
        <v>0</v>
      </c>
      <c r="H159" s="122">
        <f t="shared" si="57"/>
        <v>0</v>
      </c>
      <c r="I159" s="122">
        <f t="shared" si="57"/>
        <v>0</v>
      </c>
      <c r="J159" s="122">
        <f t="shared" si="57"/>
        <v>0</v>
      </c>
      <c r="K159" s="122">
        <f t="shared" si="57"/>
        <v>0</v>
      </c>
      <c r="L159" s="127"/>
    </row>
    <row r="160" spans="1:12" ht="132" customHeight="1" x14ac:dyDescent="0.25">
      <c r="A160" s="119">
        <v>153</v>
      </c>
      <c r="B160" s="131" t="s">
        <v>360</v>
      </c>
      <c r="C160" s="132"/>
      <c r="D160" s="122">
        <f t="shared" ref="D160:D173" si="58">SUM(E160:K160)</f>
        <v>9419.4866600000005</v>
      </c>
      <c r="E160" s="122">
        <f>E161+E162+E163+E165</f>
        <v>9419.4866600000005</v>
      </c>
      <c r="F160" s="122">
        <f t="shared" ref="F160:K160" si="59">F161+F162+F163+F165</f>
        <v>0</v>
      </c>
      <c r="G160" s="122">
        <f t="shared" si="59"/>
        <v>0</v>
      </c>
      <c r="H160" s="122">
        <f t="shared" si="59"/>
        <v>0</v>
      </c>
      <c r="I160" s="122">
        <f t="shared" si="59"/>
        <v>0</v>
      </c>
      <c r="J160" s="122">
        <f t="shared" si="59"/>
        <v>0</v>
      </c>
      <c r="K160" s="122">
        <f t="shared" si="59"/>
        <v>0</v>
      </c>
      <c r="L160" s="127" t="s">
        <v>404</v>
      </c>
    </row>
    <row r="161" spans="1:17" x14ac:dyDescent="0.25">
      <c r="A161" s="119">
        <v>154</v>
      </c>
      <c r="B161" s="125" t="s">
        <v>29</v>
      </c>
      <c r="C161" s="125"/>
      <c r="D161" s="122">
        <f t="shared" si="58"/>
        <v>0</v>
      </c>
      <c r="E161" s="133">
        <v>0</v>
      </c>
      <c r="F161" s="133">
        <v>0</v>
      </c>
      <c r="G161" s="133">
        <v>0</v>
      </c>
      <c r="H161" s="133">
        <v>0</v>
      </c>
      <c r="I161" s="133">
        <v>0</v>
      </c>
      <c r="J161" s="133">
        <v>0</v>
      </c>
      <c r="K161" s="133">
        <v>0</v>
      </c>
      <c r="L161" s="127"/>
    </row>
    <row r="162" spans="1:17" x14ac:dyDescent="0.25">
      <c r="A162" s="119">
        <v>155</v>
      </c>
      <c r="B162" s="125" t="s">
        <v>24</v>
      </c>
      <c r="C162" s="125"/>
      <c r="D162" s="122">
        <f t="shared" si="58"/>
        <v>0</v>
      </c>
      <c r="E162" s="133">
        <v>0</v>
      </c>
      <c r="F162" s="133">
        <v>0</v>
      </c>
      <c r="G162" s="133">
        <v>0</v>
      </c>
      <c r="H162" s="133">
        <v>0</v>
      </c>
      <c r="I162" s="133">
        <v>0</v>
      </c>
      <c r="J162" s="133">
        <v>0</v>
      </c>
      <c r="K162" s="133">
        <v>0</v>
      </c>
      <c r="L162" s="127"/>
    </row>
    <row r="163" spans="1:17" x14ac:dyDescent="0.25">
      <c r="A163" s="119">
        <v>156</v>
      </c>
      <c r="B163" s="125" t="s">
        <v>23</v>
      </c>
      <c r="C163" s="125"/>
      <c r="D163" s="122">
        <f t="shared" si="58"/>
        <v>9419.4866600000005</v>
      </c>
      <c r="E163" s="122">
        <v>9419.4866600000005</v>
      </c>
      <c r="F163" s="133">
        <v>0</v>
      </c>
      <c r="G163" s="133">
        <v>0</v>
      </c>
      <c r="H163" s="133">
        <v>0</v>
      </c>
      <c r="I163" s="133">
        <v>0</v>
      </c>
      <c r="J163" s="133">
        <v>0</v>
      </c>
      <c r="K163" s="133">
        <v>0</v>
      </c>
      <c r="L163" s="127"/>
    </row>
    <row r="164" spans="1:17" ht="31.5" x14ac:dyDescent="0.25">
      <c r="A164" s="119">
        <v>157</v>
      </c>
      <c r="B164" s="129" t="s">
        <v>297</v>
      </c>
      <c r="C164" s="129"/>
      <c r="D164" s="122">
        <f t="shared" si="58"/>
        <v>0</v>
      </c>
      <c r="E164" s="133">
        <v>0</v>
      </c>
      <c r="F164" s="133">
        <v>0</v>
      </c>
      <c r="G164" s="133">
        <v>0</v>
      </c>
      <c r="H164" s="133">
        <v>0</v>
      </c>
      <c r="I164" s="133">
        <v>0</v>
      </c>
      <c r="J164" s="133">
        <v>0</v>
      </c>
      <c r="K164" s="133">
        <v>0</v>
      </c>
      <c r="L164" s="127"/>
    </row>
    <row r="165" spans="1:17" x14ac:dyDescent="0.25">
      <c r="A165" s="119">
        <v>158</v>
      </c>
      <c r="B165" s="125" t="s">
        <v>30</v>
      </c>
      <c r="C165" s="125"/>
      <c r="D165" s="122">
        <f t="shared" si="58"/>
        <v>0</v>
      </c>
      <c r="E165" s="133">
        <v>0</v>
      </c>
      <c r="F165" s="133">
        <v>0</v>
      </c>
      <c r="G165" s="133">
        <v>0</v>
      </c>
      <c r="H165" s="133">
        <v>0</v>
      </c>
      <c r="I165" s="133">
        <v>0</v>
      </c>
      <c r="J165" s="133">
        <v>0</v>
      </c>
      <c r="K165" s="133">
        <v>0</v>
      </c>
      <c r="L165" s="127"/>
    </row>
    <row r="166" spans="1:17" ht="71.25" customHeight="1" x14ac:dyDescent="0.25">
      <c r="A166" s="119">
        <v>159</v>
      </c>
      <c r="B166" s="154" t="s">
        <v>361</v>
      </c>
      <c r="C166" s="148"/>
      <c r="D166" s="122">
        <f t="shared" si="58"/>
        <v>4463.8</v>
      </c>
      <c r="E166" s="122">
        <f>E167+E168+E169+E171</f>
        <v>1063.8</v>
      </c>
      <c r="F166" s="122">
        <f t="shared" ref="F166:K166" si="60">F167+F168+F169+F171</f>
        <v>1700</v>
      </c>
      <c r="G166" s="122">
        <f t="shared" si="60"/>
        <v>1700</v>
      </c>
      <c r="H166" s="122">
        <f t="shared" si="60"/>
        <v>0</v>
      </c>
      <c r="I166" s="122">
        <f t="shared" si="60"/>
        <v>0</v>
      </c>
      <c r="J166" s="122">
        <f t="shared" si="60"/>
        <v>0</v>
      </c>
      <c r="K166" s="122">
        <f t="shared" si="60"/>
        <v>0</v>
      </c>
      <c r="L166" s="127" t="s">
        <v>405</v>
      </c>
    </row>
    <row r="167" spans="1:17" x14ac:dyDescent="0.25">
      <c r="A167" s="119">
        <v>160</v>
      </c>
      <c r="B167" s="125" t="s">
        <v>29</v>
      </c>
      <c r="C167" s="125"/>
      <c r="D167" s="122">
        <f t="shared" si="58"/>
        <v>0</v>
      </c>
      <c r="E167" s="144">
        <v>0</v>
      </c>
      <c r="F167" s="144">
        <v>0</v>
      </c>
      <c r="G167" s="144">
        <v>0</v>
      </c>
      <c r="H167" s="144">
        <v>0</v>
      </c>
      <c r="I167" s="144">
        <v>0</v>
      </c>
      <c r="J167" s="144">
        <v>0</v>
      </c>
      <c r="K167" s="144">
        <v>0</v>
      </c>
      <c r="L167" s="127"/>
    </row>
    <row r="168" spans="1:17" x14ac:dyDescent="0.25">
      <c r="A168" s="119">
        <v>161</v>
      </c>
      <c r="B168" s="125" t="s">
        <v>24</v>
      </c>
      <c r="C168" s="125"/>
      <c r="D168" s="122">
        <f t="shared" si="58"/>
        <v>531.9</v>
      </c>
      <c r="E168" s="144">
        <v>531.9</v>
      </c>
      <c r="F168" s="144">
        <v>0</v>
      </c>
      <c r="G168" s="144">
        <v>0</v>
      </c>
      <c r="H168" s="144">
        <v>0</v>
      </c>
      <c r="I168" s="144">
        <v>0</v>
      </c>
      <c r="J168" s="144">
        <v>0</v>
      </c>
      <c r="K168" s="144">
        <v>0</v>
      </c>
      <c r="L168" s="127"/>
    </row>
    <row r="169" spans="1:17" x14ac:dyDescent="0.25">
      <c r="A169" s="119">
        <v>162</v>
      </c>
      <c r="B169" s="125" t="s">
        <v>23</v>
      </c>
      <c r="C169" s="125"/>
      <c r="D169" s="122">
        <f t="shared" si="58"/>
        <v>3931.9</v>
      </c>
      <c r="E169" s="144">
        <v>531.9</v>
      </c>
      <c r="F169" s="144">
        <v>1700</v>
      </c>
      <c r="G169" s="144">
        <v>1700</v>
      </c>
      <c r="H169" s="144">
        <v>0</v>
      </c>
      <c r="I169" s="144">
        <v>0</v>
      </c>
      <c r="J169" s="144">
        <v>0</v>
      </c>
      <c r="K169" s="144">
        <v>0</v>
      </c>
      <c r="L169" s="127"/>
    </row>
    <row r="170" spans="1:17" ht="30" x14ac:dyDescent="0.25">
      <c r="A170" s="119">
        <v>163</v>
      </c>
      <c r="B170" s="125" t="s">
        <v>297</v>
      </c>
      <c r="C170" s="125"/>
      <c r="D170" s="122">
        <f t="shared" si="58"/>
        <v>3931.9</v>
      </c>
      <c r="E170" s="122">
        <v>531.9</v>
      </c>
      <c r="F170" s="122">
        <v>1700</v>
      </c>
      <c r="G170" s="122">
        <v>1700</v>
      </c>
      <c r="H170" s="122">
        <v>0</v>
      </c>
      <c r="I170" s="122">
        <v>0</v>
      </c>
      <c r="J170" s="122">
        <v>0</v>
      </c>
      <c r="K170" s="122">
        <v>0</v>
      </c>
      <c r="L170" s="127"/>
    </row>
    <row r="171" spans="1:17" x14ac:dyDescent="0.25">
      <c r="A171" s="119">
        <v>164</v>
      </c>
      <c r="B171" s="125" t="s">
        <v>30</v>
      </c>
      <c r="C171" s="125"/>
      <c r="D171" s="122">
        <f t="shared" si="58"/>
        <v>0</v>
      </c>
      <c r="E171" s="144">
        <v>0</v>
      </c>
      <c r="F171" s="144">
        <v>0</v>
      </c>
      <c r="G171" s="144">
        <v>0</v>
      </c>
      <c r="H171" s="144">
        <v>0</v>
      </c>
      <c r="I171" s="144">
        <v>0</v>
      </c>
      <c r="J171" s="144">
        <v>0</v>
      </c>
      <c r="K171" s="144">
        <v>0</v>
      </c>
      <c r="L171" s="127"/>
    </row>
    <row r="172" spans="1:17" ht="88.5" customHeight="1" x14ac:dyDescent="0.25">
      <c r="A172" s="119">
        <v>165</v>
      </c>
      <c r="B172" s="154" t="s">
        <v>362</v>
      </c>
      <c r="C172" s="148"/>
      <c r="D172" s="122">
        <f t="shared" si="58"/>
        <v>0</v>
      </c>
      <c r="E172" s="122">
        <f>E173+E174+E175+E177</f>
        <v>0</v>
      </c>
      <c r="F172" s="122">
        <f t="shared" ref="F172:K172" si="61">F173+F174+F175+F177</f>
        <v>0</v>
      </c>
      <c r="G172" s="122">
        <f t="shared" si="61"/>
        <v>0</v>
      </c>
      <c r="H172" s="122">
        <f t="shared" si="61"/>
        <v>0</v>
      </c>
      <c r="I172" s="122">
        <f t="shared" si="61"/>
        <v>0</v>
      </c>
      <c r="J172" s="122">
        <f t="shared" si="61"/>
        <v>0</v>
      </c>
      <c r="K172" s="122">
        <f t="shared" si="61"/>
        <v>0</v>
      </c>
      <c r="L172" s="127" t="s">
        <v>406</v>
      </c>
    </row>
    <row r="173" spans="1:17" x14ac:dyDescent="0.25">
      <c r="A173" s="119">
        <v>166</v>
      </c>
      <c r="B173" s="125" t="s">
        <v>29</v>
      </c>
      <c r="C173" s="125"/>
      <c r="D173" s="122">
        <f t="shared" si="58"/>
        <v>0</v>
      </c>
      <c r="E173" s="122">
        <v>0</v>
      </c>
      <c r="F173" s="122">
        <v>0</v>
      </c>
      <c r="G173" s="122">
        <v>0</v>
      </c>
      <c r="H173" s="122">
        <v>0</v>
      </c>
      <c r="I173" s="122">
        <v>0</v>
      </c>
      <c r="J173" s="122">
        <v>0</v>
      </c>
      <c r="K173" s="122">
        <v>0</v>
      </c>
      <c r="L173" s="123"/>
    </row>
    <row r="174" spans="1:17" x14ac:dyDescent="0.25">
      <c r="A174" s="119">
        <v>167</v>
      </c>
      <c r="B174" s="125" t="s">
        <v>24</v>
      </c>
      <c r="C174" s="125"/>
      <c r="D174" s="122">
        <f>SUM(E174:K174)</f>
        <v>0</v>
      </c>
      <c r="E174" s="122">
        <v>0</v>
      </c>
      <c r="F174" s="122">
        <v>0</v>
      </c>
      <c r="G174" s="122">
        <v>0</v>
      </c>
      <c r="H174" s="122">
        <v>0</v>
      </c>
      <c r="I174" s="122">
        <v>0</v>
      </c>
      <c r="J174" s="122">
        <v>0</v>
      </c>
      <c r="K174" s="122">
        <v>0</v>
      </c>
      <c r="L174" s="127"/>
    </row>
    <row r="175" spans="1:17" x14ac:dyDescent="0.25">
      <c r="A175" s="119">
        <v>168</v>
      </c>
      <c r="B175" s="125" t="s">
        <v>23</v>
      </c>
      <c r="C175" s="125"/>
      <c r="D175" s="122">
        <f>SUM(E175:K175)</f>
        <v>0</v>
      </c>
      <c r="E175" s="122">
        <v>0</v>
      </c>
      <c r="F175" s="122">
        <v>0</v>
      </c>
      <c r="G175" s="122">
        <v>0</v>
      </c>
      <c r="H175" s="122">
        <v>0</v>
      </c>
      <c r="I175" s="122">
        <v>0</v>
      </c>
      <c r="J175" s="122">
        <v>0</v>
      </c>
      <c r="K175" s="122">
        <v>0</v>
      </c>
      <c r="L175" s="127"/>
      <c r="O175" s="155"/>
      <c r="P175" s="155"/>
      <c r="Q175" s="155"/>
    </row>
    <row r="176" spans="1:17" ht="30" x14ac:dyDescent="0.25">
      <c r="A176" s="119">
        <v>169</v>
      </c>
      <c r="B176" s="125" t="s">
        <v>297</v>
      </c>
      <c r="C176" s="125"/>
      <c r="D176" s="122">
        <f>SUM(E176:K176)</f>
        <v>0</v>
      </c>
      <c r="E176" s="122">
        <v>0</v>
      </c>
      <c r="F176" s="122">
        <v>0</v>
      </c>
      <c r="G176" s="122">
        <v>0</v>
      </c>
      <c r="H176" s="122">
        <v>0</v>
      </c>
      <c r="I176" s="122">
        <v>0</v>
      </c>
      <c r="J176" s="122">
        <v>0</v>
      </c>
      <c r="K176" s="122">
        <v>0</v>
      </c>
      <c r="L176" s="127"/>
      <c r="O176" s="155"/>
      <c r="P176" s="155"/>
      <c r="Q176" s="155"/>
    </row>
    <row r="177" spans="1:17" x14ac:dyDescent="0.25">
      <c r="A177" s="119">
        <v>170</v>
      </c>
      <c r="B177" s="125" t="s">
        <v>30</v>
      </c>
      <c r="C177" s="125"/>
      <c r="D177" s="122">
        <f>SUM(E177:K177)</f>
        <v>0</v>
      </c>
      <c r="E177" s="122">
        <v>0</v>
      </c>
      <c r="F177" s="122">
        <v>0</v>
      </c>
      <c r="G177" s="122">
        <v>0</v>
      </c>
      <c r="H177" s="122">
        <v>0</v>
      </c>
      <c r="I177" s="122">
        <v>0</v>
      </c>
      <c r="J177" s="122">
        <v>0</v>
      </c>
      <c r="K177" s="122">
        <v>0</v>
      </c>
      <c r="L177" s="127"/>
      <c r="O177" s="155"/>
      <c r="P177" s="155"/>
      <c r="Q177" s="155"/>
    </row>
    <row r="178" spans="1:17" ht="70.5" customHeight="1" x14ac:dyDescent="0.25">
      <c r="A178" s="119">
        <v>171</v>
      </c>
      <c r="B178" s="154" t="s">
        <v>363</v>
      </c>
      <c r="C178" s="148"/>
      <c r="D178" s="122">
        <f>SUM(E178:K178)</f>
        <v>0</v>
      </c>
      <c r="E178" s="122">
        <f>E179+E180+E181+E183</f>
        <v>0</v>
      </c>
      <c r="F178" s="122">
        <f t="shared" ref="F178:K178" si="62">F179+F180+F181+F183</f>
        <v>0</v>
      </c>
      <c r="G178" s="122">
        <f t="shared" si="62"/>
        <v>0</v>
      </c>
      <c r="H178" s="122">
        <f t="shared" si="62"/>
        <v>0</v>
      </c>
      <c r="I178" s="122">
        <f t="shared" si="62"/>
        <v>0</v>
      </c>
      <c r="J178" s="122">
        <f t="shared" si="62"/>
        <v>0</v>
      </c>
      <c r="K178" s="122">
        <f t="shared" si="62"/>
        <v>0</v>
      </c>
      <c r="L178" s="127" t="s">
        <v>407</v>
      </c>
      <c r="O178" s="158"/>
      <c r="P178" s="158"/>
      <c r="Q178" s="155"/>
    </row>
    <row r="179" spans="1:17" ht="26.25" customHeight="1" x14ac:dyDescent="0.25">
      <c r="A179" s="119">
        <v>172</v>
      </c>
      <c r="B179" s="125" t="s">
        <v>29</v>
      </c>
      <c r="C179" s="125"/>
      <c r="D179" s="122">
        <f t="shared" ref="D179:D197" si="63">SUM(E179:K179)</f>
        <v>0</v>
      </c>
      <c r="E179" s="144">
        <v>0</v>
      </c>
      <c r="F179" s="144">
        <v>0</v>
      </c>
      <c r="G179" s="144">
        <v>0</v>
      </c>
      <c r="H179" s="144">
        <v>0</v>
      </c>
      <c r="I179" s="144">
        <v>0</v>
      </c>
      <c r="J179" s="144">
        <v>0</v>
      </c>
      <c r="K179" s="144">
        <v>0</v>
      </c>
      <c r="L179" s="127"/>
      <c r="O179" s="155"/>
      <c r="P179" s="155"/>
      <c r="Q179" s="155"/>
    </row>
    <row r="180" spans="1:17" x14ac:dyDescent="0.25">
      <c r="A180" s="119">
        <v>173</v>
      </c>
      <c r="B180" s="125" t="s">
        <v>24</v>
      </c>
      <c r="C180" s="125"/>
      <c r="D180" s="122">
        <f t="shared" si="63"/>
        <v>0</v>
      </c>
      <c r="E180" s="144">
        <v>0</v>
      </c>
      <c r="F180" s="144">
        <v>0</v>
      </c>
      <c r="G180" s="144">
        <v>0</v>
      </c>
      <c r="H180" s="144">
        <v>0</v>
      </c>
      <c r="I180" s="144">
        <v>0</v>
      </c>
      <c r="J180" s="144">
        <v>0</v>
      </c>
      <c r="K180" s="144">
        <v>0</v>
      </c>
      <c r="L180" s="127"/>
      <c r="O180" s="156"/>
      <c r="P180" s="155"/>
      <c r="Q180" s="155"/>
    </row>
    <row r="181" spans="1:17" x14ac:dyDescent="0.25">
      <c r="A181" s="119">
        <v>174</v>
      </c>
      <c r="B181" s="125" t="s">
        <v>23</v>
      </c>
      <c r="C181" s="125"/>
      <c r="D181" s="122">
        <f t="shared" si="63"/>
        <v>0</v>
      </c>
      <c r="E181" s="122">
        <v>0</v>
      </c>
      <c r="F181" s="122">
        <v>0</v>
      </c>
      <c r="G181" s="122">
        <v>0</v>
      </c>
      <c r="H181" s="122">
        <v>0</v>
      </c>
      <c r="I181" s="122">
        <v>0</v>
      </c>
      <c r="J181" s="122">
        <v>0</v>
      </c>
      <c r="K181" s="122">
        <v>0</v>
      </c>
      <c r="L181" s="127"/>
    </row>
    <row r="182" spans="1:17" ht="30" x14ac:dyDescent="0.25">
      <c r="A182" s="119">
        <v>175</v>
      </c>
      <c r="B182" s="125" t="s">
        <v>297</v>
      </c>
      <c r="C182" s="125"/>
      <c r="D182" s="122">
        <f t="shared" si="63"/>
        <v>0</v>
      </c>
      <c r="E182" s="122">
        <v>0</v>
      </c>
      <c r="F182" s="122">
        <v>0</v>
      </c>
      <c r="G182" s="122">
        <v>0</v>
      </c>
      <c r="H182" s="122">
        <v>0</v>
      </c>
      <c r="I182" s="122">
        <v>0</v>
      </c>
      <c r="J182" s="122">
        <v>0</v>
      </c>
      <c r="K182" s="122">
        <v>0</v>
      </c>
      <c r="L182" s="127"/>
    </row>
    <row r="183" spans="1:17" x14ac:dyDescent="0.25">
      <c r="A183" s="119">
        <v>176</v>
      </c>
      <c r="B183" s="125" t="s">
        <v>30</v>
      </c>
      <c r="C183" s="125"/>
      <c r="D183" s="122">
        <f t="shared" si="63"/>
        <v>0</v>
      </c>
      <c r="E183" s="122">
        <v>0</v>
      </c>
      <c r="F183" s="122">
        <v>0</v>
      </c>
      <c r="G183" s="122">
        <v>0</v>
      </c>
      <c r="H183" s="122">
        <v>0</v>
      </c>
      <c r="I183" s="122">
        <v>0</v>
      </c>
      <c r="J183" s="122">
        <v>0</v>
      </c>
      <c r="K183" s="122">
        <v>0</v>
      </c>
      <c r="L183" s="127"/>
    </row>
    <row r="184" spans="1:17" ht="75" x14ac:dyDescent="0.25">
      <c r="A184" s="119">
        <v>177</v>
      </c>
      <c r="B184" s="136" t="s">
        <v>372</v>
      </c>
      <c r="C184" s="149"/>
      <c r="D184" s="122">
        <f t="shared" si="63"/>
        <v>606145.79478</v>
      </c>
      <c r="E184" s="122">
        <f>E185+E186+E187+E189</f>
        <v>278648.80812</v>
      </c>
      <c r="F184" s="122">
        <f t="shared" ref="F184:K184" si="64">F185+F186+F187+F189</f>
        <v>198488.44266</v>
      </c>
      <c r="G184" s="122">
        <f t="shared" si="64"/>
        <v>129008.54399999999</v>
      </c>
      <c r="H184" s="122">
        <f t="shared" si="64"/>
        <v>0</v>
      </c>
      <c r="I184" s="122">
        <f t="shared" si="64"/>
        <v>0</v>
      </c>
      <c r="J184" s="122">
        <f t="shared" si="64"/>
        <v>0</v>
      </c>
      <c r="K184" s="122">
        <f t="shared" si="64"/>
        <v>0</v>
      </c>
      <c r="L184" s="127" t="s">
        <v>408</v>
      </c>
    </row>
    <row r="185" spans="1:17" x14ac:dyDescent="0.25">
      <c r="A185" s="119">
        <v>178</v>
      </c>
      <c r="B185" s="125" t="s">
        <v>29</v>
      </c>
      <c r="C185" s="125"/>
      <c r="D185" s="122">
        <f t="shared" si="63"/>
        <v>0</v>
      </c>
      <c r="E185" s="150">
        <v>0</v>
      </c>
      <c r="F185" s="150">
        <v>0</v>
      </c>
      <c r="G185" s="150">
        <v>0</v>
      </c>
      <c r="H185" s="150">
        <v>0</v>
      </c>
      <c r="I185" s="150">
        <v>0</v>
      </c>
      <c r="J185" s="150">
        <v>0</v>
      </c>
      <c r="K185" s="150">
        <v>0</v>
      </c>
      <c r="L185" s="127"/>
    </row>
    <row r="186" spans="1:17" x14ac:dyDescent="0.25">
      <c r="A186" s="119">
        <v>179</v>
      </c>
      <c r="B186" s="125" t="s">
        <v>24</v>
      </c>
      <c r="C186" s="125"/>
      <c r="D186" s="122">
        <f t="shared" si="63"/>
        <v>0</v>
      </c>
      <c r="E186" s="150">
        <v>0</v>
      </c>
      <c r="F186" s="150">
        <v>0</v>
      </c>
      <c r="G186" s="150">
        <v>0</v>
      </c>
      <c r="H186" s="150">
        <v>0</v>
      </c>
      <c r="I186" s="150">
        <v>0</v>
      </c>
      <c r="J186" s="150">
        <v>0</v>
      </c>
      <c r="K186" s="150">
        <v>0</v>
      </c>
      <c r="L186" s="127"/>
    </row>
    <row r="187" spans="1:17" x14ac:dyDescent="0.25">
      <c r="A187" s="119">
        <v>180</v>
      </c>
      <c r="B187" s="125" t="s">
        <v>23</v>
      </c>
      <c r="C187" s="125"/>
      <c r="D187" s="122">
        <f t="shared" si="63"/>
        <v>606145.79478</v>
      </c>
      <c r="E187" s="150">
        <v>278648.80812</v>
      </c>
      <c r="F187" s="150">
        <v>198488.44266</v>
      </c>
      <c r="G187" s="150">
        <v>129008.54399999999</v>
      </c>
      <c r="H187" s="150">
        <v>0</v>
      </c>
      <c r="I187" s="150">
        <v>0</v>
      </c>
      <c r="J187" s="150">
        <v>0</v>
      </c>
      <c r="K187" s="150">
        <v>0</v>
      </c>
      <c r="L187" s="127"/>
    </row>
    <row r="188" spans="1:17" ht="30" x14ac:dyDescent="0.25">
      <c r="A188" s="119">
        <v>181</v>
      </c>
      <c r="B188" s="125" t="s">
        <v>297</v>
      </c>
      <c r="C188" s="125"/>
      <c r="D188" s="122">
        <f t="shared" si="63"/>
        <v>0</v>
      </c>
      <c r="E188" s="133">
        <v>0</v>
      </c>
      <c r="F188" s="133">
        <v>0</v>
      </c>
      <c r="G188" s="133">
        <v>0</v>
      </c>
      <c r="H188" s="133">
        <v>0</v>
      </c>
      <c r="I188" s="133">
        <v>0</v>
      </c>
      <c r="J188" s="133">
        <v>0</v>
      </c>
      <c r="K188" s="133">
        <v>0</v>
      </c>
      <c r="L188" s="127"/>
    </row>
    <row r="189" spans="1:17" x14ac:dyDescent="0.25">
      <c r="A189" s="119">
        <v>182</v>
      </c>
      <c r="B189" s="125" t="s">
        <v>30</v>
      </c>
      <c r="C189" s="125"/>
      <c r="D189" s="122">
        <f t="shared" si="63"/>
        <v>0</v>
      </c>
      <c r="E189" s="150">
        <v>0</v>
      </c>
      <c r="F189" s="150">
        <v>0</v>
      </c>
      <c r="G189" s="150">
        <v>0</v>
      </c>
      <c r="H189" s="150">
        <v>0</v>
      </c>
      <c r="I189" s="150">
        <v>0</v>
      </c>
      <c r="J189" s="150">
        <v>0</v>
      </c>
      <c r="K189" s="150">
        <v>0</v>
      </c>
      <c r="L189" s="127"/>
    </row>
    <row r="190" spans="1:17" ht="72.75" customHeight="1" x14ac:dyDescent="0.25">
      <c r="A190" s="119">
        <v>183</v>
      </c>
      <c r="B190" s="136" t="s">
        <v>364</v>
      </c>
      <c r="C190" s="149"/>
      <c r="D190" s="122">
        <f t="shared" si="63"/>
        <v>180962.25339999999</v>
      </c>
      <c r="E190" s="122">
        <f>E191+E192+E193+E195</f>
        <v>65943.64</v>
      </c>
      <c r="F190" s="122">
        <f t="shared" ref="F190:K190" si="65">F191+F192+F193+F195</f>
        <v>57508.806700000001</v>
      </c>
      <c r="G190" s="122">
        <f t="shared" si="65"/>
        <v>57509.806700000001</v>
      </c>
      <c r="H190" s="122">
        <f t="shared" si="65"/>
        <v>0</v>
      </c>
      <c r="I190" s="122">
        <f t="shared" si="65"/>
        <v>0</v>
      </c>
      <c r="J190" s="122">
        <f t="shared" si="65"/>
        <v>0</v>
      </c>
      <c r="K190" s="122">
        <f t="shared" si="65"/>
        <v>0</v>
      </c>
      <c r="L190" s="127" t="s">
        <v>409</v>
      </c>
    </row>
    <row r="191" spans="1:17" x14ac:dyDescent="0.25">
      <c r="A191" s="119">
        <v>184</v>
      </c>
      <c r="B191" s="131" t="str">
        <f>B185</f>
        <v>федеральный бюджет</v>
      </c>
      <c r="C191" s="131"/>
      <c r="D191" s="122">
        <f t="shared" si="63"/>
        <v>0</v>
      </c>
      <c r="E191" s="151">
        <v>0</v>
      </c>
      <c r="F191" s="151">
        <v>0</v>
      </c>
      <c r="G191" s="151">
        <v>0</v>
      </c>
      <c r="H191" s="151">
        <v>0</v>
      </c>
      <c r="I191" s="151">
        <v>0</v>
      </c>
      <c r="J191" s="151">
        <v>0</v>
      </c>
      <c r="K191" s="151">
        <v>0</v>
      </c>
      <c r="L191" s="127"/>
    </row>
    <row r="192" spans="1:17" x14ac:dyDescent="0.25">
      <c r="A192" s="119">
        <v>185</v>
      </c>
      <c r="B192" s="131" t="str">
        <f>B186</f>
        <v>областной бюджет</v>
      </c>
      <c r="C192" s="131"/>
      <c r="D192" s="122">
        <f t="shared" si="63"/>
        <v>0</v>
      </c>
      <c r="E192" s="151">
        <v>0</v>
      </c>
      <c r="F192" s="151">
        <v>0</v>
      </c>
      <c r="G192" s="151">
        <v>0</v>
      </c>
      <c r="H192" s="151">
        <v>0</v>
      </c>
      <c r="I192" s="151">
        <v>0</v>
      </c>
      <c r="J192" s="151">
        <v>0</v>
      </c>
      <c r="K192" s="151">
        <v>0</v>
      </c>
      <c r="L192" s="127"/>
    </row>
    <row r="193" spans="1:12" x14ac:dyDescent="0.25">
      <c r="A193" s="119">
        <v>186</v>
      </c>
      <c r="B193" s="131" t="str">
        <f>B187</f>
        <v>местный бюджет</v>
      </c>
      <c r="C193" s="131"/>
      <c r="D193" s="122">
        <f t="shared" si="63"/>
        <v>180962.25339999999</v>
      </c>
      <c r="E193" s="150">
        <v>65943.64</v>
      </c>
      <c r="F193" s="150">
        <v>57508.806700000001</v>
      </c>
      <c r="G193" s="150">
        <v>57509.806700000001</v>
      </c>
      <c r="H193" s="150">
        <v>0</v>
      </c>
      <c r="I193" s="150">
        <v>0</v>
      </c>
      <c r="J193" s="150">
        <v>0</v>
      </c>
      <c r="K193" s="150">
        <v>0</v>
      </c>
      <c r="L193" s="127"/>
    </row>
    <row r="194" spans="1:12" ht="30" x14ac:dyDescent="0.25">
      <c r="A194" s="119">
        <v>187</v>
      </c>
      <c r="B194" s="125" t="s">
        <v>297</v>
      </c>
      <c r="C194" s="125"/>
      <c r="D194" s="122">
        <f t="shared" si="63"/>
        <v>0</v>
      </c>
      <c r="E194" s="133">
        <v>0</v>
      </c>
      <c r="F194" s="133">
        <v>0</v>
      </c>
      <c r="G194" s="133">
        <v>0</v>
      </c>
      <c r="H194" s="133">
        <v>0</v>
      </c>
      <c r="I194" s="133">
        <v>0</v>
      </c>
      <c r="J194" s="133">
        <v>0</v>
      </c>
      <c r="K194" s="133">
        <v>0</v>
      </c>
      <c r="L194" s="127"/>
    </row>
    <row r="195" spans="1:12" ht="18" customHeight="1" x14ac:dyDescent="0.25">
      <c r="A195" s="119">
        <v>188</v>
      </c>
      <c r="B195" s="131" t="str">
        <f>B189</f>
        <v>внебюджетные источники</v>
      </c>
      <c r="C195" s="131"/>
      <c r="D195" s="122">
        <f t="shared" si="63"/>
        <v>0</v>
      </c>
      <c r="E195" s="151">
        <v>0</v>
      </c>
      <c r="F195" s="151">
        <v>0</v>
      </c>
      <c r="G195" s="151">
        <v>0</v>
      </c>
      <c r="H195" s="151">
        <v>0</v>
      </c>
      <c r="I195" s="151">
        <v>0</v>
      </c>
      <c r="J195" s="151">
        <v>0</v>
      </c>
      <c r="K195" s="151">
        <v>0</v>
      </c>
      <c r="L195" s="127"/>
    </row>
    <row r="196" spans="1:12" ht="54" customHeight="1" x14ac:dyDescent="0.25">
      <c r="A196" s="119">
        <v>189</v>
      </c>
      <c r="B196" s="136" t="s">
        <v>365</v>
      </c>
      <c r="C196" s="149"/>
      <c r="D196" s="133">
        <f t="shared" si="63"/>
        <v>0</v>
      </c>
      <c r="E196" s="133">
        <f>E197+E198+E199+E201</f>
        <v>0</v>
      </c>
      <c r="F196" s="133">
        <f t="shared" ref="F196:K196" si="66">F197+F198+F199+F201</f>
        <v>0</v>
      </c>
      <c r="G196" s="133">
        <f t="shared" si="66"/>
        <v>0</v>
      </c>
      <c r="H196" s="133">
        <f t="shared" si="66"/>
        <v>0</v>
      </c>
      <c r="I196" s="133">
        <f t="shared" si="66"/>
        <v>0</v>
      </c>
      <c r="J196" s="133">
        <f t="shared" si="66"/>
        <v>0</v>
      </c>
      <c r="K196" s="133">
        <f t="shared" si="66"/>
        <v>0</v>
      </c>
      <c r="L196" s="171" t="s">
        <v>410</v>
      </c>
    </row>
    <row r="197" spans="1:12" x14ac:dyDescent="0.25">
      <c r="A197" s="119">
        <v>190</v>
      </c>
      <c r="B197" s="131" t="s">
        <v>29</v>
      </c>
      <c r="C197" s="131"/>
      <c r="D197" s="133">
        <f t="shared" si="63"/>
        <v>0</v>
      </c>
      <c r="E197" s="133">
        <v>0</v>
      </c>
      <c r="F197" s="133">
        <v>0</v>
      </c>
      <c r="G197" s="133">
        <v>0</v>
      </c>
      <c r="H197" s="133">
        <v>0</v>
      </c>
      <c r="I197" s="133">
        <v>0</v>
      </c>
      <c r="J197" s="133">
        <v>0</v>
      </c>
      <c r="K197" s="133">
        <v>0</v>
      </c>
      <c r="L197" s="127"/>
    </row>
    <row r="198" spans="1:12" x14ac:dyDescent="0.25">
      <c r="A198" s="119">
        <v>191</v>
      </c>
      <c r="B198" s="131" t="s">
        <v>24</v>
      </c>
      <c r="C198" s="131"/>
      <c r="D198" s="133">
        <f t="shared" ref="D198:D213" si="67">SUM(E198:K198)</f>
        <v>0</v>
      </c>
      <c r="E198" s="133">
        <v>0</v>
      </c>
      <c r="F198" s="133">
        <v>0</v>
      </c>
      <c r="G198" s="133">
        <v>0</v>
      </c>
      <c r="H198" s="133">
        <v>0</v>
      </c>
      <c r="I198" s="133">
        <v>0</v>
      </c>
      <c r="J198" s="133">
        <v>0</v>
      </c>
      <c r="K198" s="133">
        <v>0</v>
      </c>
      <c r="L198" s="127"/>
    </row>
    <row r="199" spans="1:12" x14ac:dyDescent="0.25">
      <c r="A199" s="119">
        <v>192</v>
      </c>
      <c r="B199" s="131" t="s">
        <v>23</v>
      </c>
      <c r="C199" s="131"/>
      <c r="D199" s="133">
        <f t="shared" si="67"/>
        <v>0</v>
      </c>
      <c r="E199" s="133">
        <v>0</v>
      </c>
      <c r="F199" s="133">
        <v>0</v>
      </c>
      <c r="G199" s="133">
        <v>0</v>
      </c>
      <c r="H199" s="133">
        <v>0</v>
      </c>
      <c r="I199" s="133">
        <v>0</v>
      </c>
      <c r="J199" s="133">
        <v>0</v>
      </c>
      <c r="K199" s="133">
        <v>0</v>
      </c>
      <c r="L199" s="127"/>
    </row>
    <row r="200" spans="1:12" ht="30" x14ac:dyDescent="0.25">
      <c r="A200" s="119">
        <v>193</v>
      </c>
      <c r="B200" s="125" t="s">
        <v>297</v>
      </c>
      <c r="C200" s="125"/>
      <c r="D200" s="133">
        <f t="shared" si="67"/>
        <v>0</v>
      </c>
      <c r="E200" s="133">
        <v>0</v>
      </c>
      <c r="F200" s="133">
        <v>0</v>
      </c>
      <c r="G200" s="133">
        <v>0</v>
      </c>
      <c r="H200" s="133">
        <v>0</v>
      </c>
      <c r="I200" s="133">
        <v>0</v>
      </c>
      <c r="J200" s="133">
        <v>0</v>
      </c>
      <c r="K200" s="133">
        <v>0</v>
      </c>
      <c r="L200" s="127"/>
    </row>
    <row r="201" spans="1:12" x14ac:dyDescent="0.25">
      <c r="A201" s="119">
        <v>194</v>
      </c>
      <c r="B201" s="131" t="s">
        <v>30</v>
      </c>
      <c r="C201" s="131"/>
      <c r="D201" s="133">
        <f t="shared" si="67"/>
        <v>0</v>
      </c>
      <c r="E201" s="133">
        <v>0</v>
      </c>
      <c r="F201" s="133">
        <v>0</v>
      </c>
      <c r="G201" s="133">
        <v>0</v>
      </c>
      <c r="H201" s="133">
        <v>0</v>
      </c>
      <c r="I201" s="133">
        <v>0</v>
      </c>
      <c r="J201" s="133">
        <v>0</v>
      </c>
      <c r="K201" s="133">
        <v>0</v>
      </c>
      <c r="L201" s="127"/>
    </row>
    <row r="202" spans="1:12" ht="90" x14ac:dyDescent="0.25">
      <c r="A202" s="119">
        <v>195</v>
      </c>
      <c r="B202" s="136" t="s">
        <v>366</v>
      </c>
      <c r="C202" s="149"/>
      <c r="D202" s="122">
        <f t="shared" si="67"/>
        <v>2500</v>
      </c>
      <c r="E202" s="122">
        <f>E203+E204+E205+E207</f>
        <v>0</v>
      </c>
      <c r="F202" s="122">
        <f t="shared" ref="F202:K202" si="68">F203+F204+F205+F207</f>
        <v>2500</v>
      </c>
      <c r="G202" s="122">
        <f t="shared" si="68"/>
        <v>0</v>
      </c>
      <c r="H202" s="122">
        <f t="shared" si="68"/>
        <v>0</v>
      </c>
      <c r="I202" s="122">
        <f t="shared" si="68"/>
        <v>0</v>
      </c>
      <c r="J202" s="122">
        <f t="shared" si="68"/>
        <v>0</v>
      </c>
      <c r="K202" s="122">
        <f t="shared" si="68"/>
        <v>0</v>
      </c>
      <c r="L202" s="127" t="s">
        <v>411</v>
      </c>
    </row>
    <row r="203" spans="1:12" x14ac:dyDescent="0.25">
      <c r="A203" s="119">
        <v>196</v>
      </c>
      <c r="B203" s="125" t="s">
        <v>29</v>
      </c>
      <c r="C203" s="125"/>
      <c r="D203" s="122">
        <f t="shared" si="67"/>
        <v>0</v>
      </c>
      <c r="E203" s="144">
        <v>0</v>
      </c>
      <c r="F203" s="144">
        <v>0</v>
      </c>
      <c r="G203" s="144">
        <v>0</v>
      </c>
      <c r="H203" s="144">
        <v>0</v>
      </c>
      <c r="I203" s="144">
        <v>0</v>
      </c>
      <c r="J203" s="144">
        <v>0</v>
      </c>
      <c r="K203" s="144">
        <v>0</v>
      </c>
      <c r="L203" s="127"/>
    </row>
    <row r="204" spans="1:12" x14ac:dyDescent="0.25">
      <c r="A204" s="119">
        <v>197</v>
      </c>
      <c r="B204" s="125" t="s">
        <v>24</v>
      </c>
      <c r="C204" s="125"/>
      <c r="D204" s="122">
        <f t="shared" si="67"/>
        <v>0</v>
      </c>
      <c r="E204" s="144">
        <v>0</v>
      </c>
      <c r="F204" s="144">
        <v>0</v>
      </c>
      <c r="G204" s="144">
        <v>0</v>
      </c>
      <c r="H204" s="144">
        <v>0</v>
      </c>
      <c r="I204" s="144">
        <v>0</v>
      </c>
      <c r="J204" s="144">
        <v>0</v>
      </c>
      <c r="K204" s="144">
        <v>0</v>
      </c>
      <c r="L204" s="127"/>
    </row>
    <row r="205" spans="1:12" x14ac:dyDescent="0.25">
      <c r="A205" s="119">
        <v>198</v>
      </c>
      <c r="B205" s="125" t="s">
        <v>23</v>
      </c>
      <c r="C205" s="125"/>
      <c r="D205" s="122">
        <f t="shared" si="67"/>
        <v>2500</v>
      </c>
      <c r="E205" s="122">
        <v>0</v>
      </c>
      <c r="F205" s="122">
        <v>2500</v>
      </c>
      <c r="G205" s="144">
        <v>0</v>
      </c>
      <c r="H205" s="144">
        <v>0</v>
      </c>
      <c r="I205" s="144">
        <v>0</v>
      </c>
      <c r="J205" s="144">
        <v>0</v>
      </c>
      <c r="K205" s="144">
        <v>0</v>
      </c>
      <c r="L205" s="127"/>
    </row>
    <row r="206" spans="1:12" ht="30" x14ac:dyDescent="0.25">
      <c r="A206" s="119">
        <v>199</v>
      </c>
      <c r="B206" s="125" t="s">
        <v>297</v>
      </c>
      <c r="C206" s="125"/>
      <c r="D206" s="122">
        <f t="shared" si="67"/>
        <v>2500</v>
      </c>
      <c r="E206" s="122">
        <v>0</v>
      </c>
      <c r="F206" s="122">
        <v>2500</v>
      </c>
      <c r="G206" s="122">
        <v>0</v>
      </c>
      <c r="H206" s="122">
        <v>0</v>
      </c>
      <c r="I206" s="122">
        <v>0</v>
      </c>
      <c r="J206" s="122">
        <v>0</v>
      </c>
      <c r="K206" s="122">
        <v>0</v>
      </c>
      <c r="L206" s="127"/>
    </row>
    <row r="207" spans="1:12" x14ac:dyDescent="0.25">
      <c r="A207" s="119">
        <v>200</v>
      </c>
      <c r="B207" s="125" t="s">
        <v>30</v>
      </c>
      <c r="C207" s="125"/>
      <c r="D207" s="122">
        <f t="shared" si="67"/>
        <v>0</v>
      </c>
      <c r="E207" s="152">
        <v>0</v>
      </c>
      <c r="F207" s="152">
        <v>0</v>
      </c>
      <c r="G207" s="152">
        <v>0</v>
      </c>
      <c r="H207" s="152">
        <v>0</v>
      </c>
      <c r="I207" s="152">
        <v>0</v>
      </c>
      <c r="J207" s="152">
        <v>0</v>
      </c>
      <c r="K207" s="152">
        <v>0</v>
      </c>
      <c r="L207" s="127"/>
    </row>
    <row r="208" spans="1:12" ht="75" x14ac:dyDescent="0.25">
      <c r="A208" s="119">
        <v>201</v>
      </c>
      <c r="B208" s="143" t="s">
        <v>375</v>
      </c>
      <c r="C208" s="160" t="s">
        <v>354</v>
      </c>
      <c r="D208" s="122">
        <f t="shared" si="67"/>
        <v>1776.74</v>
      </c>
      <c r="E208" s="122">
        <f>E209+E210+E211+E213</f>
        <v>1776.74</v>
      </c>
      <c r="F208" s="122">
        <f t="shared" ref="F208:K208" si="69">F209+F210+F211+F213</f>
        <v>0</v>
      </c>
      <c r="G208" s="122">
        <f t="shared" si="69"/>
        <v>0</v>
      </c>
      <c r="H208" s="122">
        <f t="shared" si="69"/>
        <v>0</v>
      </c>
      <c r="I208" s="122">
        <f t="shared" si="69"/>
        <v>0</v>
      </c>
      <c r="J208" s="122">
        <f t="shared" si="69"/>
        <v>0</v>
      </c>
      <c r="K208" s="122">
        <f t="shared" si="69"/>
        <v>0</v>
      </c>
      <c r="L208" s="127" t="s">
        <v>412</v>
      </c>
    </row>
    <row r="209" spans="1:12" x14ac:dyDescent="0.25">
      <c r="A209" s="119">
        <v>202</v>
      </c>
      <c r="B209" s="143" t="s">
        <v>29</v>
      </c>
      <c r="C209" s="122"/>
      <c r="D209" s="122">
        <f t="shared" si="67"/>
        <v>0</v>
      </c>
      <c r="E209" s="122">
        <v>0</v>
      </c>
      <c r="F209" s="122">
        <v>0</v>
      </c>
      <c r="G209" s="122">
        <v>0</v>
      </c>
      <c r="H209" s="122">
        <v>0</v>
      </c>
      <c r="I209" s="122">
        <v>0</v>
      </c>
      <c r="J209" s="122">
        <v>0</v>
      </c>
      <c r="K209" s="122">
        <v>0</v>
      </c>
      <c r="L209" s="127"/>
    </row>
    <row r="210" spans="1:12" x14ac:dyDescent="0.25">
      <c r="A210" s="119">
        <v>203</v>
      </c>
      <c r="B210" s="143" t="s">
        <v>24</v>
      </c>
      <c r="C210" s="160"/>
      <c r="D210" s="122">
        <f t="shared" si="67"/>
        <v>977.2</v>
      </c>
      <c r="E210" s="122">
        <v>977.2</v>
      </c>
      <c r="F210" s="122">
        <v>0</v>
      </c>
      <c r="G210" s="122">
        <v>0</v>
      </c>
      <c r="H210" s="122">
        <v>0</v>
      </c>
      <c r="I210" s="122">
        <v>0</v>
      </c>
      <c r="J210" s="122">
        <v>0</v>
      </c>
      <c r="K210" s="122">
        <v>0</v>
      </c>
      <c r="L210" s="127"/>
    </row>
    <row r="211" spans="1:12" x14ac:dyDescent="0.25">
      <c r="A211" s="119">
        <v>204</v>
      </c>
      <c r="B211" s="143" t="s">
        <v>23</v>
      </c>
      <c r="C211" s="160"/>
      <c r="D211" s="122">
        <f t="shared" si="67"/>
        <v>799.54</v>
      </c>
      <c r="E211" s="122">
        <v>799.54</v>
      </c>
      <c r="F211" s="122">
        <v>0</v>
      </c>
      <c r="G211" s="122">
        <v>0</v>
      </c>
      <c r="H211" s="122">
        <v>0</v>
      </c>
      <c r="I211" s="122">
        <v>0</v>
      </c>
      <c r="J211" s="122">
        <v>0</v>
      </c>
      <c r="K211" s="122">
        <v>0</v>
      </c>
      <c r="L211" s="127"/>
    </row>
    <row r="212" spans="1:12" ht="30" x14ac:dyDescent="0.25">
      <c r="A212" s="119">
        <v>205</v>
      </c>
      <c r="B212" s="143" t="s">
        <v>297</v>
      </c>
      <c r="C212" s="160"/>
      <c r="D212" s="122">
        <f t="shared" si="67"/>
        <v>799.54</v>
      </c>
      <c r="E212" s="122">
        <v>799.54</v>
      </c>
      <c r="F212" s="122">
        <v>0</v>
      </c>
      <c r="G212" s="122">
        <v>0</v>
      </c>
      <c r="H212" s="122">
        <v>0</v>
      </c>
      <c r="I212" s="122">
        <v>0</v>
      </c>
      <c r="J212" s="122">
        <v>0</v>
      </c>
      <c r="K212" s="122">
        <v>0</v>
      </c>
      <c r="L212" s="127"/>
    </row>
    <row r="213" spans="1:12" x14ac:dyDescent="0.25">
      <c r="A213" s="119">
        <v>206</v>
      </c>
      <c r="B213" s="143" t="s">
        <v>30</v>
      </c>
      <c r="C213" s="160"/>
      <c r="D213" s="122">
        <f t="shared" si="67"/>
        <v>0</v>
      </c>
      <c r="E213" s="122">
        <v>0</v>
      </c>
      <c r="F213" s="122">
        <v>0</v>
      </c>
      <c r="G213" s="122">
        <v>0</v>
      </c>
      <c r="H213" s="122">
        <v>0</v>
      </c>
      <c r="I213" s="122">
        <v>0</v>
      </c>
      <c r="J213" s="122">
        <v>0</v>
      </c>
      <c r="K213" s="122">
        <v>0</v>
      </c>
      <c r="L213" s="127"/>
    </row>
    <row r="214" spans="1:12" ht="75" x14ac:dyDescent="0.25">
      <c r="A214" s="119">
        <v>207</v>
      </c>
      <c r="B214" s="143" t="s">
        <v>367</v>
      </c>
      <c r="C214" s="160" t="s">
        <v>354</v>
      </c>
      <c r="D214" s="122">
        <f t="shared" ref="D214:D219" si="70">SUM(E214:K214)</f>
        <v>0</v>
      </c>
      <c r="E214" s="122">
        <f>E215+E216+E217+E219</f>
        <v>0</v>
      </c>
      <c r="F214" s="122">
        <f t="shared" ref="F214:K214" si="71">F215+F216+F217+F219</f>
        <v>0</v>
      </c>
      <c r="G214" s="122">
        <f t="shared" si="71"/>
        <v>0</v>
      </c>
      <c r="H214" s="122">
        <f t="shared" si="71"/>
        <v>0</v>
      </c>
      <c r="I214" s="122">
        <f t="shared" si="71"/>
        <v>0</v>
      </c>
      <c r="J214" s="122">
        <f t="shared" si="71"/>
        <v>0</v>
      </c>
      <c r="K214" s="122">
        <f t="shared" si="71"/>
        <v>0</v>
      </c>
      <c r="L214" s="127" t="s">
        <v>413</v>
      </c>
    </row>
    <row r="215" spans="1:12" x14ac:dyDescent="0.25">
      <c r="A215" s="119">
        <v>208</v>
      </c>
      <c r="B215" s="143" t="s">
        <v>29</v>
      </c>
      <c r="C215" s="122"/>
      <c r="D215" s="122">
        <f t="shared" si="70"/>
        <v>0</v>
      </c>
      <c r="E215" s="122">
        <v>0</v>
      </c>
      <c r="F215" s="122">
        <v>0</v>
      </c>
      <c r="G215" s="122">
        <v>0</v>
      </c>
      <c r="H215" s="122">
        <v>0</v>
      </c>
      <c r="I215" s="122">
        <v>0</v>
      </c>
      <c r="J215" s="122">
        <v>0</v>
      </c>
      <c r="K215" s="122">
        <v>0</v>
      </c>
      <c r="L215" s="127"/>
    </row>
    <row r="216" spans="1:12" x14ac:dyDescent="0.25">
      <c r="A216" s="119">
        <v>209</v>
      </c>
      <c r="B216" s="143" t="s">
        <v>24</v>
      </c>
      <c r="C216" s="160"/>
      <c r="D216" s="122">
        <f t="shared" si="70"/>
        <v>0</v>
      </c>
      <c r="E216" s="122">
        <v>0</v>
      </c>
      <c r="F216" s="122">
        <v>0</v>
      </c>
      <c r="G216" s="122">
        <v>0</v>
      </c>
      <c r="H216" s="122">
        <v>0</v>
      </c>
      <c r="I216" s="122">
        <v>0</v>
      </c>
      <c r="J216" s="122">
        <v>0</v>
      </c>
      <c r="K216" s="122">
        <v>0</v>
      </c>
      <c r="L216" s="127"/>
    </row>
    <row r="217" spans="1:12" x14ac:dyDescent="0.25">
      <c r="A217" s="119">
        <v>210</v>
      </c>
      <c r="B217" s="143" t="s">
        <v>23</v>
      </c>
      <c r="C217" s="160"/>
      <c r="D217" s="122">
        <f t="shared" si="70"/>
        <v>0</v>
      </c>
      <c r="E217" s="122">
        <v>0</v>
      </c>
      <c r="F217" s="122">
        <v>0</v>
      </c>
      <c r="G217" s="122">
        <v>0</v>
      </c>
      <c r="H217" s="122">
        <v>0</v>
      </c>
      <c r="I217" s="122">
        <v>0</v>
      </c>
      <c r="J217" s="122">
        <v>0</v>
      </c>
      <c r="K217" s="122">
        <v>0</v>
      </c>
      <c r="L217" s="127"/>
    </row>
    <row r="218" spans="1:12" ht="30" x14ac:dyDescent="0.25">
      <c r="A218" s="119">
        <v>211</v>
      </c>
      <c r="B218" s="143" t="s">
        <v>297</v>
      </c>
      <c r="C218" s="160"/>
      <c r="D218" s="122">
        <f t="shared" si="70"/>
        <v>0</v>
      </c>
      <c r="E218" s="122">
        <v>0</v>
      </c>
      <c r="F218" s="122">
        <v>0</v>
      </c>
      <c r="G218" s="122">
        <v>0</v>
      </c>
      <c r="H218" s="122">
        <v>0</v>
      </c>
      <c r="I218" s="122">
        <v>0</v>
      </c>
      <c r="J218" s="122">
        <v>0</v>
      </c>
      <c r="K218" s="122">
        <v>0</v>
      </c>
      <c r="L218" s="127"/>
    </row>
    <row r="219" spans="1:12" x14ac:dyDescent="0.25">
      <c r="A219" s="119">
        <v>212</v>
      </c>
      <c r="B219" s="143" t="s">
        <v>30</v>
      </c>
      <c r="C219" s="160"/>
      <c r="D219" s="122">
        <f t="shared" si="70"/>
        <v>0</v>
      </c>
      <c r="E219" s="122">
        <v>0</v>
      </c>
      <c r="F219" s="122">
        <v>0</v>
      </c>
      <c r="G219" s="122">
        <v>0</v>
      </c>
      <c r="H219" s="122">
        <v>0</v>
      </c>
      <c r="I219" s="122">
        <v>0</v>
      </c>
      <c r="J219" s="122">
        <v>0</v>
      </c>
      <c r="K219" s="122">
        <v>0</v>
      </c>
      <c r="L219" s="127"/>
    </row>
    <row r="220" spans="1:12" ht="21.75" customHeight="1" x14ac:dyDescent="0.25">
      <c r="A220" s="119">
        <v>213</v>
      </c>
      <c r="B220" s="190" t="s">
        <v>356</v>
      </c>
      <c r="C220" s="190"/>
      <c r="D220" s="190"/>
      <c r="E220" s="190"/>
      <c r="F220" s="190"/>
      <c r="G220" s="190"/>
      <c r="H220" s="190"/>
      <c r="I220" s="190"/>
      <c r="J220" s="190"/>
      <c r="K220" s="190"/>
      <c r="L220" s="190"/>
    </row>
    <row r="221" spans="1:12" ht="36.75" customHeight="1" x14ac:dyDescent="0.25">
      <c r="A221" s="119">
        <v>214</v>
      </c>
      <c r="B221" s="131" t="s">
        <v>357</v>
      </c>
      <c r="C221" s="133"/>
      <c r="D221" s="133">
        <f>SUM(E221:K221)</f>
        <v>1279092.2552589909</v>
      </c>
      <c r="E221" s="133">
        <f>E222+E223+E224+E226</f>
        <v>166202.44</v>
      </c>
      <c r="F221" s="133">
        <f t="shared" ref="F221:K221" si="72">F222+F223+F224+F226</f>
        <v>171397.81242999999</v>
      </c>
      <c r="G221" s="133">
        <f t="shared" si="72"/>
        <v>177697.97206999999</v>
      </c>
      <c r="H221" s="133">
        <f t="shared" si="72"/>
        <v>179865.89095279999</v>
      </c>
      <c r="I221" s="133">
        <f t="shared" si="72"/>
        <v>187060.52659091199</v>
      </c>
      <c r="J221" s="133">
        <f t="shared" si="72"/>
        <v>194542.94765454848</v>
      </c>
      <c r="K221" s="133">
        <f t="shared" si="72"/>
        <v>202324.66556073041</v>
      </c>
      <c r="L221" s="159"/>
    </row>
    <row r="222" spans="1:12" ht="18.75" customHeight="1" x14ac:dyDescent="0.25">
      <c r="A222" s="119">
        <v>215</v>
      </c>
      <c r="B222" s="125" t="s">
        <v>29</v>
      </c>
      <c r="C222" s="159"/>
      <c r="D222" s="133">
        <f>D228+D234</f>
        <v>0</v>
      </c>
      <c r="E222" s="133">
        <f t="shared" ref="E222:K222" si="73">E228+E234</f>
        <v>0</v>
      </c>
      <c r="F222" s="133">
        <f t="shared" si="73"/>
        <v>0</v>
      </c>
      <c r="G222" s="133">
        <f t="shared" si="73"/>
        <v>0</v>
      </c>
      <c r="H222" s="133">
        <f t="shared" si="73"/>
        <v>0</v>
      </c>
      <c r="I222" s="133">
        <f t="shared" si="73"/>
        <v>0</v>
      </c>
      <c r="J222" s="133">
        <f t="shared" si="73"/>
        <v>0</v>
      </c>
      <c r="K222" s="133">
        <f t="shared" si="73"/>
        <v>0</v>
      </c>
      <c r="L222" s="159"/>
    </row>
    <row r="223" spans="1:12" ht="27" customHeight="1" x14ac:dyDescent="0.25">
      <c r="A223" s="119">
        <v>216</v>
      </c>
      <c r="B223" s="125" t="s">
        <v>24</v>
      </c>
      <c r="C223" s="133"/>
      <c r="D223" s="133">
        <f>D229+D235</f>
        <v>0</v>
      </c>
      <c r="E223" s="133">
        <f t="shared" ref="E223:J223" si="74">E229+E235</f>
        <v>0</v>
      </c>
      <c r="F223" s="133">
        <f t="shared" si="74"/>
        <v>0</v>
      </c>
      <c r="G223" s="133">
        <f t="shared" si="74"/>
        <v>0</v>
      </c>
      <c r="H223" s="133">
        <f t="shared" si="74"/>
        <v>0</v>
      </c>
      <c r="I223" s="133">
        <f t="shared" si="74"/>
        <v>0</v>
      </c>
      <c r="J223" s="133">
        <f t="shared" si="74"/>
        <v>0</v>
      </c>
      <c r="K223" s="133">
        <f>K229+K235</f>
        <v>0</v>
      </c>
      <c r="L223" s="159"/>
    </row>
    <row r="224" spans="1:12" ht="25.5" customHeight="1" x14ac:dyDescent="0.25">
      <c r="A224" s="119">
        <v>217</v>
      </c>
      <c r="B224" s="125" t="s">
        <v>23</v>
      </c>
      <c r="C224" s="159"/>
      <c r="D224" s="133">
        <f>D230+D236</f>
        <v>1279092.2552589909</v>
      </c>
      <c r="E224" s="133">
        <f t="shared" ref="E224:K224" si="75">E230+E236</f>
        <v>166202.44</v>
      </c>
      <c r="F224" s="133">
        <f t="shared" si="75"/>
        <v>171397.81242999999</v>
      </c>
      <c r="G224" s="133">
        <f t="shared" si="75"/>
        <v>177697.97206999999</v>
      </c>
      <c r="H224" s="133">
        <f t="shared" si="75"/>
        <v>179865.89095279999</v>
      </c>
      <c r="I224" s="133">
        <f t="shared" si="75"/>
        <v>187060.52659091199</v>
      </c>
      <c r="J224" s="133">
        <f t="shared" si="75"/>
        <v>194542.94765454848</v>
      </c>
      <c r="K224" s="133">
        <f t="shared" si="75"/>
        <v>202324.66556073041</v>
      </c>
      <c r="L224" s="159"/>
    </row>
    <row r="225" spans="1:12" ht="31.5" customHeight="1" x14ac:dyDescent="0.25">
      <c r="A225" s="119">
        <v>218</v>
      </c>
      <c r="B225" s="125" t="s">
        <v>297</v>
      </c>
      <c r="C225" s="159"/>
      <c r="D225" s="133">
        <f>D231+D237</f>
        <v>0</v>
      </c>
      <c r="E225" s="133">
        <f t="shared" ref="E225:K225" si="76">E231+E237</f>
        <v>0</v>
      </c>
      <c r="F225" s="133">
        <f t="shared" si="76"/>
        <v>0</v>
      </c>
      <c r="G225" s="133">
        <f t="shared" si="76"/>
        <v>0</v>
      </c>
      <c r="H225" s="133">
        <f t="shared" si="76"/>
        <v>0</v>
      </c>
      <c r="I225" s="133">
        <f t="shared" si="76"/>
        <v>0</v>
      </c>
      <c r="J225" s="133">
        <f t="shared" si="76"/>
        <v>0</v>
      </c>
      <c r="K225" s="133">
        <f t="shared" si="76"/>
        <v>0</v>
      </c>
      <c r="L225" s="159"/>
    </row>
    <row r="226" spans="1:12" ht="18" customHeight="1" x14ac:dyDescent="0.25">
      <c r="A226" s="119">
        <v>219</v>
      </c>
      <c r="B226" s="125" t="s">
        <v>30</v>
      </c>
      <c r="C226" s="159"/>
      <c r="D226" s="133">
        <f>D232+D238</f>
        <v>0</v>
      </c>
      <c r="E226" s="133">
        <f t="shared" ref="E226:K226" si="77">E232+E238</f>
        <v>0</v>
      </c>
      <c r="F226" s="133">
        <f t="shared" si="77"/>
        <v>0</v>
      </c>
      <c r="G226" s="133">
        <f t="shared" si="77"/>
        <v>0</v>
      </c>
      <c r="H226" s="133">
        <f t="shared" si="77"/>
        <v>0</v>
      </c>
      <c r="I226" s="133">
        <f t="shared" si="77"/>
        <v>0</v>
      </c>
      <c r="J226" s="133">
        <f t="shared" si="77"/>
        <v>0</v>
      </c>
      <c r="K226" s="133">
        <f t="shared" si="77"/>
        <v>0</v>
      </c>
      <c r="L226" s="159"/>
    </row>
    <row r="227" spans="1:12" ht="69.75" customHeight="1" x14ac:dyDescent="0.2">
      <c r="A227" s="119">
        <v>220</v>
      </c>
      <c r="B227" s="136" t="s">
        <v>344</v>
      </c>
      <c r="C227" s="149"/>
      <c r="D227" s="153">
        <f t="shared" ref="D227:D238" si="78">SUM(E227:K227)</f>
        <v>14081.574000000001</v>
      </c>
      <c r="E227" s="153">
        <f>E228+E229+E230+E232</f>
        <v>4666.3</v>
      </c>
      <c r="F227" s="153">
        <f t="shared" ref="F227:K227" si="79">F228+F229+F230+F232</f>
        <v>4665.2740000000003</v>
      </c>
      <c r="G227" s="153">
        <f t="shared" si="79"/>
        <v>4750</v>
      </c>
      <c r="H227" s="153">
        <f t="shared" si="79"/>
        <v>0</v>
      </c>
      <c r="I227" s="153">
        <f t="shared" si="79"/>
        <v>0</v>
      </c>
      <c r="J227" s="153">
        <f t="shared" si="79"/>
        <v>0</v>
      </c>
      <c r="K227" s="153">
        <f t="shared" si="79"/>
        <v>0</v>
      </c>
      <c r="L227" s="127" t="s">
        <v>414</v>
      </c>
    </row>
    <row r="228" spans="1:12" x14ac:dyDescent="0.2">
      <c r="A228" s="119">
        <v>221</v>
      </c>
      <c r="B228" s="125" t="s">
        <v>29</v>
      </c>
      <c r="C228" s="125"/>
      <c r="D228" s="153">
        <f t="shared" si="78"/>
        <v>0</v>
      </c>
      <c r="E228" s="133">
        <v>0</v>
      </c>
      <c r="F228" s="133">
        <v>0</v>
      </c>
      <c r="G228" s="133">
        <v>0</v>
      </c>
      <c r="H228" s="133">
        <v>0</v>
      </c>
      <c r="I228" s="133">
        <v>0</v>
      </c>
      <c r="J228" s="133">
        <v>0</v>
      </c>
      <c r="K228" s="133">
        <v>0</v>
      </c>
      <c r="L228" s="127"/>
    </row>
    <row r="229" spans="1:12" x14ac:dyDescent="0.2">
      <c r="A229" s="119">
        <v>222</v>
      </c>
      <c r="B229" s="125" t="s">
        <v>24</v>
      </c>
      <c r="C229" s="125"/>
      <c r="D229" s="153">
        <f t="shared" si="78"/>
        <v>0</v>
      </c>
      <c r="E229" s="133">
        <v>0</v>
      </c>
      <c r="F229" s="133">
        <v>0</v>
      </c>
      <c r="G229" s="133">
        <v>0</v>
      </c>
      <c r="H229" s="133">
        <v>0</v>
      </c>
      <c r="I229" s="133">
        <v>0</v>
      </c>
      <c r="J229" s="133">
        <v>0</v>
      </c>
      <c r="K229" s="133">
        <v>0</v>
      </c>
      <c r="L229" s="127"/>
    </row>
    <row r="230" spans="1:12" x14ac:dyDescent="0.2">
      <c r="A230" s="119">
        <v>223</v>
      </c>
      <c r="B230" s="125" t="s">
        <v>23</v>
      </c>
      <c r="C230" s="125"/>
      <c r="D230" s="153">
        <f t="shared" si="78"/>
        <v>14081.574000000001</v>
      </c>
      <c r="E230" s="133">
        <v>4666.3</v>
      </c>
      <c r="F230" s="133">
        <v>4665.2740000000003</v>
      </c>
      <c r="G230" s="133">
        <v>4750</v>
      </c>
      <c r="H230" s="133">
        <v>0</v>
      </c>
      <c r="I230" s="133">
        <v>0</v>
      </c>
      <c r="J230" s="133">
        <v>0</v>
      </c>
      <c r="K230" s="133">
        <v>0</v>
      </c>
      <c r="L230" s="127"/>
    </row>
    <row r="231" spans="1:12" ht="30" x14ac:dyDescent="0.2">
      <c r="A231" s="119">
        <v>224</v>
      </c>
      <c r="B231" s="125" t="s">
        <v>297</v>
      </c>
      <c r="C231" s="125"/>
      <c r="D231" s="153">
        <f t="shared" si="78"/>
        <v>0</v>
      </c>
      <c r="E231" s="133">
        <v>0</v>
      </c>
      <c r="F231" s="133">
        <v>0</v>
      </c>
      <c r="G231" s="133">
        <v>0</v>
      </c>
      <c r="H231" s="133">
        <v>0</v>
      </c>
      <c r="I231" s="133">
        <v>0</v>
      </c>
      <c r="J231" s="133">
        <v>0</v>
      </c>
      <c r="K231" s="133">
        <v>0</v>
      </c>
      <c r="L231" s="127"/>
    </row>
    <row r="232" spans="1:12" x14ac:dyDescent="0.2">
      <c r="A232" s="119">
        <v>225</v>
      </c>
      <c r="B232" s="125" t="s">
        <v>30</v>
      </c>
      <c r="C232" s="125"/>
      <c r="D232" s="153">
        <f t="shared" si="78"/>
        <v>0</v>
      </c>
      <c r="E232" s="133">
        <v>0</v>
      </c>
      <c r="F232" s="133">
        <v>0</v>
      </c>
      <c r="G232" s="133">
        <v>0</v>
      </c>
      <c r="H232" s="133">
        <v>0</v>
      </c>
      <c r="I232" s="133">
        <v>0</v>
      </c>
      <c r="J232" s="133">
        <v>0</v>
      </c>
      <c r="K232" s="133">
        <v>0</v>
      </c>
      <c r="L232" s="127"/>
    </row>
    <row r="233" spans="1:12" ht="59.25" customHeight="1" x14ac:dyDescent="0.25">
      <c r="A233" s="119">
        <v>226</v>
      </c>
      <c r="B233" s="125" t="s">
        <v>345</v>
      </c>
      <c r="C233" s="126"/>
      <c r="D233" s="122">
        <f>SUM(E233:K233)</f>
        <v>1265010.6812589909</v>
      </c>
      <c r="E233" s="122">
        <f>E234+E235+E236+E238</f>
        <v>161536.14000000001</v>
      </c>
      <c r="F233" s="122">
        <f t="shared" ref="F233:K233" si="80">F234+F235+F236+F238</f>
        <v>166732.53842999999</v>
      </c>
      <c r="G233" s="122">
        <f t="shared" si="80"/>
        <v>172947.97206999999</v>
      </c>
      <c r="H233" s="122">
        <f t="shared" si="80"/>
        <v>179865.89095279999</v>
      </c>
      <c r="I233" s="122">
        <f t="shared" si="80"/>
        <v>187060.52659091199</v>
      </c>
      <c r="J233" s="122">
        <f t="shared" si="80"/>
        <v>194542.94765454848</v>
      </c>
      <c r="K233" s="122">
        <f t="shared" si="80"/>
        <v>202324.66556073041</v>
      </c>
      <c r="L233" s="127" t="s">
        <v>415</v>
      </c>
    </row>
    <row r="234" spans="1:12" x14ac:dyDescent="0.25">
      <c r="A234" s="119">
        <v>227</v>
      </c>
      <c r="B234" s="125" t="s">
        <v>29</v>
      </c>
      <c r="C234" s="125"/>
      <c r="D234" s="122">
        <f t="shared" si="78"/>
        <v>0</v>
      </c>
      <c r="E234" s="122">
        <v>0</v>
      </c>
      <c r="F234" s="122">
        <v>0</v>
      </c>
      <c r="G234" s="122">
        <v>0</v>
      </c>
      <c r="H234" s="122">
        <v>0</v>
      </c>
      <c r="I234" s="122">
        <v>0</v>
      </c>
      <c r="J234" s="122">
        <v>0</v>
      </c>
      <c r="K234" s="122">
        <v>0</v>
      </c>
      <c r="L234" s="127"/>
    </row>
    <row r="235" spans="1:12" x14ac:dyDescent="0.25">
      <c r="A235" s="119">
        <v>228</v>
      </c>
      <c r="B235" s="125" t="s">
        <v>24</v>
      </c>
      <c r="C235" s="125"/>
      <c r="D235" s="122">
        <f t="shared" si="78"/>
        <v>0</v>
      </c>
      <c r="E235" s="122">
        <v>0</v>
      </c>
      <c r="F235" s="122">
        <v>0</v>
      </c>
      <c r="G235" s="122">
        <v>0</v>
      </c>
      <c r="H235" s="122">
        <v>0</v>
      </c>
      <c r="I235" s="122">
        <v>0</v>
      </c>
      <c r="J235" s="122">
        <v>0</v>
      </c>
      <c r="K235" s="122">
        <v>0</v>
      </c>
      <c r="L235" s="127"/>
    </row>
    <row r="236" spans="1:12" x14ac:dyDescent="0.25">
      <c r="A236" s="119">
        <v>229</v>
      </c>
      <c r="B236" s="125" t="s">
        <v>23</v>
      </c>
      <c r="C236" s="125"/>
      <c r="D236" s="122">
        <f t="shared" si="78"/>
        <v>1265010.6812589909</v>
      </c>
      <c r="E236" s="122">
        <v>161536.14000000001</v>
      </c>
      <c r="F236" s="122">
        <v>166732.53842999999</v>
      </c>
      <c r="G236" s="122">
        <v>172947.97206999999</v>
      </c>
      <c r="H236" s="122">
        <f>G236*1.04</f>
        <v>179865.89095279999</v>
      </c>
      <c r="I236" s="122">
        <f>H236*1.04</f>
        <v>187060.52659091199</v>
      </c>
      <c r="J236" s="122">
        <f>I236*1.04</f>
        <v>194542.94765454848</v>
      </c>
      <c r="K236" s="122">
        <f>J236*1.04</f>
        <v>202324.66556073041</v>
      </c>
      <c r="L236" s="127"/>
    </row>
    <row r="237" spans="1:12" ht="30" x14ac:dyDescent="0.25">
      <c r="A237" s="119">
        <v>230</v>
      </c>
      <c r="B237" s="125" t="s">
        <v>297</v>
      </c>
      <c r="C237" s="125"/>
      <c r="D237" s="122">
        <f t="shared" si="78"/>
        <v>0</v>
      </c>
      <c r="E237" s="122">
        <v>0</v>
      </c>
      <c r="F237" s="122">
        <v>0</v>
      </c>
      <c r="G237" s="122">
        <v>0</v>
      </c>
      <c r="H237" s="122">
        <v>0</v>
      </c>
      <c r="I237" s="122">
        <v>0</v>
      </c>
      <c r="J237" s="122">
        <v>0</v>
      </c>
      <c r="K237" s="122">
        <v>0</v>
      </c>
      <c r="L237" s="127"/>
    </row>
    <row r="238" spans="1:12" x14ac:dyDescent="0.25">
      <c r="A238" s="119">
        <v>231</v>
      </c>
      <c r="B238" s="125" t="s">
        <v>30</v>
      </c>
      <c r="C238" s="125"/>
      <c r="D238" s="122">
        <f t="shared" si="78"/>
        <v>0</v>
      </c>
      <c r="E238" s="122">
        <v>0</v>
      </c>
      <c r="F238" s="122">
        <v>0</v>
      </c>
      <c r="G238" s="122">
        <v>0</v>
      </c>
      <c r="H238" s="122">
        <v>0</v>
      </c>
      <c r="I238" s="122">
        <v>0</v>
      </c>
      <c r="J238" s="122">
        <v>0</v>
      </c>
      <c r="K238" s="122">
        <v>0</v>
      </c>
      <c r="L238" s="127"/>
    </row>
    <row r="240" spans="1:12" x14ac:dyDescent="0.2">
      <c r="C240" s="124"/>
    </row>
  </sheetData>
  <mergeCells count="20">
    <mergeCell ref="M129:P129"/>
    <mergeCell ref="M93:Q93"/>
    <mergeCell ref="M10:Q10"/>
    <mergeCell ref="M17:Q17"/>
    <mergeCell ref="M27:N27"/>
    <mergeCell ref="M74:O74"/>
    <mergeCell ref="M117:N117"/>
    <mergeCell ref="B220:L220"/>
    <mergeCell ref="A6:A7"/>
    <mergeCell ref="B6:B7"/>
    <mergeCell ref="E1:L1"/>
    <mergeCell ref="E2:L3"/>
    <mergeCell ref="A4:L4"/>
    <mergeCell ref="B153:L153"/>
    <mergeCell ref="B86:L86"/>
    <mergeCell ref="B35:L35"/>
    <mergeCell ref="B14:L14"/>
    <mergeCell ref="L6:L7"/>
    <mergeCell ref="C6:C7"/>
    <mergeCell ref="D6:K6"/>
  </mergeCells>
  <pageMargins left="0.78740157480314965" right="0.78740157480314965" top="1.1811023622047245" bottom="0.59055118110236227" header="0" footer="0"/>
  <pageSetup paperSize="9" scale="63" fitToHeight="0" orientation="landscape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7"/>
  <sheetViews>
    <sheetView zoomScale="71" zoomScaleNormal="71" workbookViewId="0">
      <selection activeCell="J168" sqref="J168"/>
    </sheetView>
  </sheetViews>
  <sheetFormatPr defaultRowHeight="15" x14ac:dyDescent="0.25"/>
  <cols>
    <col min="1" max="1" width="7.625" style="116" customWidth="1"/>
    <col min="2" max="2" width="41.375" style="116" customWidth="1"/>
    <col min="3" max="5" width="12.875" style="116" customWidth="1"/>
    <col min="6" max="6" width="27.75" style="118" customWidth="1"/>
    <col min="7" max="7" width="15.75" style="116" customWidth="1"/>
    <col min="8" max="8" width="11.375" style="116" bestFit="1" customWidth="1"/>
    <col min="9" max="9" width="21.875" style="116" customWidth="1"/>
    <col min="10" max="10" width="20.875" style="116" customWidth="1"/>
    <col min="11" max="11" width="11.375" style="116" bestFit="1" customWidth="1"/>
    <col min="12" max="12" width="12.375" style="116" bestFit="1" customWidth="1"/>
    <col min="13" max="13" width="11.375" style="116" customWidth="1"/>
    <col min="14" max="14" width="13.125" style="116" customWidth="1"/>
    <col min="15" max="15" width="9.875" style="116" bestFit="1" customWidth="1"/>
    <col min="16" max="16384" width="9" style="116"/>
  </cols>
  <sheetData>
    <row r="1" spans="1:15" ht="15" customHeight="1" x14ac:dyDescent="0.25">
      <c r="C1" s="193"/>
      <c r="D1" s="193"/>
      <c r="E1" s="193"/>
      <c r="F1" s="193"/>
    </row>
    <row r="2" spans="1:15" ht="19.5" customHeight="1" x14ac:dyDescent="0.25">
      <c r="C2" s="193"/>
      <c r="D2" s="193"/>
      <c r="E2" s="193"/>
      <c r="F2" s="193"/>
    </row>
    <row r="3" spans="1:15" ht="74.25" customHeight="1" x14ac:dyDescent="0.25">
      <c r="B3" s="207" t="s">
        <v>382</v>
      </c>
      <c r="C3" s="207"/>
      <c r="D3" s="207"/>
      <c r="E3" s="207"/>
      <c r="F3" s="207"/>
    </row>
    <row r="4" spans="1:15" x14ac:dyDescent="0.2">
      <c r="A4" s="165"/>
      <c r="B4" s="165"/>
    </row>
    <row r="5" spans="1:15" ht="55.5" customHeight="1" x14ac:dyDescent="0.25">
      <c r="A5" s="191" t="s">
        <v>377</v>
      </c>
      <c r="B5" s="191" t="s">
        <v>378</v>
      </c>
      <c r="C5" s="191" t="s">
        <v>379</v>
      </c>
      <c r="D5" s="191"/>
      <c r="E5" s="191"/>
      <c r="F5" s="198" t="s">
        <v>83</v>
      </c>
    </row>
    <row r="6" spans="1:15" ht="26.25" customHeight="1" x14ac:dyDescent="0.25">
      <c r="A6" s="191"/>
      <c r="B6" s="191"/>
      <c r="C6" s="164">
        <v>2024</v>
      </c>
      <c r="D6" s="164" t="s">
        <v>380</v>
      </c>
      <c r="E6" s="164" t="s">
        <v>381</v>
      </c>
      <c r="F6" s="198"/>
    </row>
    <row r="7" spans="1:15" ht="30" x14ac:dyDescent="0.25">
      <c r="A7" s="167">
        <v>1</v>
      </c>
      <c r="B7" s="120" t="s">
        <v>40</v>
      </c>
      <c r="C7" s="122">
        <f t="shared" ref="C7:E7" si="0">C8+C9+C10+C12</f>
        <v>4073194.84161</v>
      </c>
      <c r="D7" s="122">
        <f t="shared" si="0"/>
        <v>1811009.523601</v>
      </c>
      <c r="E7" s="122">
        <f t="shared" si="0"/>
        <v>2991168.2380702002</v>
      </c>
      <c r="F7" s="123"/>
      <c r="G7" s="124"/>
      <c r="I7" s="124"/>
      <c r="J7" s="124"/>
    </row>
    <row r="8" spans="1:15" x14ac:dyDescent="0.25">
      <c r="A8" s="167">
        <v>2</v>
      </c>
      <c r="B8" s="125" t="s">
        <v>29</v>
      </c>
      <c r="C8" s="122">
        <f t="shared" ref="C8:E11" si="1">C15+C36+C87+C154+C221</f>
        <v>195169.27099999998</v>
      </c>
      <c r="D8" s="122">
        <f t="shared" si="1"/>
        <v>88729.835500000001</v>
      </c>
      <c r="E8" s="122">
        <f t="shared" si="1"/>
        <v>115870.22499999999</v>
      </c>
      <c r="F8" s="127"/>
      <c r="G8" s="124"/>
      <c r="I8" s="124"/>
      <c r="J8" s="124"/>
    </row>
    <row r="9" spans="1:15" x14ac:dyDescent="0.25">
      <c r="A9" s="167">
        <v>3</v>
      </c>
      <c r="B9" s="125" t="s">
        <v>24</v>
      </c>
      <c r="C9" s="122">
        <f t="shared" si="1"/>
        <v>2357652.5</v>
      </c>
      <c r="D9" s="122">
        <f t="shared" si="1"/>
        <v>1130463.23</v>
      </c>
      <c r="E9" s="122">
        <f t="shared" si="1"/>
        <v>1962178.406</v>
      </c>
      <c r="F9" s="127"/>
      <c r="G9" s="205"/>
      <c r="H9" s="202"/>
      <c r="I9" s="202"/>
      <c r="J9" s="202"/>
      <c r="K9" s="202"/>
      <c r="L9" s="124"/>
    </row>
    <row r="10" spans="1:15" x14ac:dyDescent="0.25">
      <c r="A10" s="167">
        <v>4</v>
      </c>
      <c r="B10" s="125" t="s">
        <v>334</v>
      </c>
      <c r="C10" s="122">
        <f t="shared" si="1"/>
        <v>1520373.0706099998</v>
      </c>
      <c r="D10" s="122">
        <f t="shared" si="1"/>
        <v>591816.45810099994</v>
      </c>
      <c r="E10" s="122">
        <f t="shared" si="1"/>
        <v>913119.60707020003</v>
      </c>
      <c r="F10" s="127"/>
      <c r="G10" s="128"/>
      <c r="I10" s="124"/>
      <c r="J10" s="124"/>
      <c r="K10" s="124"/>
      <c r="L10" s="124"/>
      <c r="M10" s="124"/>
      <c r="N10" s="124"/>
      <c r="O10" s="124"/>
    </row>
    <row r="11" spans="1:15" ht="31.5" x14ac:dyDescent="0.25">
      <c r="A11" s="167">
        <v>5</v>
      </c>
      <c r="B11" s="129" t="s">
        <v>297</v>
      </c>
      <c r="C11" s="122">
        <v>59072.144440000004</v>
      </c>
      <c r="D11" s="122">
        <f t="shared" si="1"/>
        <v>17650.242332000002</v>
      </c>
      <c r="E11" s="122">
        <f t="shared" si="1"/>
        <v>39955.733330000003</v>
      </c>
      <c r="F11" s="127"/>
      <c r="G11" s="124"/>
      <c r="I11" s="124"/>
      <c r="J11" s="124"/>
      <c r="K11" s="124"/>
      <c r="L11" s="124"/>
      <c r="M11" s="124"/>
      <c r="N11" s="124"/>
      <c r="O11" s="124"/>
    </row>
    <row r="12" spans="1:15" x14ac:dyDescent="0.25">
      <c r="A12" s="167">
        <v>6</v>
      </c>
      <c r="B12" s="125" t="s">
        <v>30</v>
      </c>
      <c r="C12" s="122">
        <v>0</v>
      </c>
      <c r="D12" s="122"/>
      <c r="E12" s="122"/>
      <c r="F12" s="127"/>
    </row>
    <row r="13" spans="1:15" ht="45" x14ac:dyDescent="0.25">
      <c r="A13" s="167">
        <v>7</v>
      </c>
      <c r="B13" s="125" t="s">
        <v>32</v>
      </c>
      <c r="C13" s="125"/>
      <c r="D13" s="125"/>
      <c r="E13" s="125"/>
      <c r="F13" s="125"/>
    </row>
    <row r="14" spans="1:15" ht="30" x14ac:dyDescent="0.25">
      <c r="A14" s="167">
        <v>8</v>
      </c>
      <c r="B14" s="131" t="s">
        <v>39</v>
      </c>
      <c r="C14" s="122">
        <f>C16+C17</f>
        <v>1386716.4641100001</v>
      </c>
      <c r="D14" s="122">
        <f t="shared" ref="D14:E14" si="2">D16+D17</f>
        <v>693358.23205500003</v>
      </c>
      <c r="E14" s="122">
        <f t="shared" si="2"/>
        <v>1180545.8405702</v>
      </c>
      <c r="F14" s="127"/>
    </row>
    <row r="15" spans="1:15" x14ac:dyDescent="0.25">
      <c r="A15" s="167">
        <v>9</v>
      </c>
      <c r="B15" s="125" t="s">
        <v>29</v>
      </c>
      <c r="C15" s="122">
        <v>0</v>
      </c>
      <c r="D15" s="122">
        <f t="shared" ref="D15:E15" si="3">D21+D27</f>
        <v>0</v>
      </c>
      <c r="E15" s="122">
        <f t="shared" si="3"/>
        <v>0</v>
      </c>
      <c r="F15" s="127"/>
    </row>
    <row r="16" spans="1:15" x14ac:dyDescent="0.25">
      <c r="A16" s="167">
        <v>10</v>
      </c>
      <c r="B16" s="125" t="s">
        <v>24</v>
      </c>
      <c r="C16" s="122">
        <v>943013</v>
      </c>
      <c r="D16" s="122">
        <f t="shared" ref="D16" si="4">D22+D28</f>
        <v>471506.5</v>
      </c>
      <c r="E16" s="122">
        <f>E26</f>
        <v>816709</v>
      </c>
      <c r="F16" s="127"/>
      <c r="G16" s="201"/>
      <c r="H16" s="202"/>
      <c r="I16" s="202"/>
      <c r="J16" s="202"/>
      <c r="K16" s="202"/>
    </row>
    <row r="17" spans="1:8" x14ac:dyDescent="0.25">
      <c r="A17" s="167">
        <v>11</v>
      </c>
      <c r="B17" s="125" t="s">
        <v>334</v>
      </c>
      <c r="C17" s="122">
        <v>443703.46411</v>
      </c>
      <c r="D17" s="122">
        <f t="shared" ref="D17:E19" si="5">D23+D31</f>
        <v>221851.732055</v>
      </c>
      <c r="E17" s="122">
        <f t="shared" si="5"/>
        <v>363836.8405702</v>
      </c>
      <c r="F17" s="127"/>
      <c r="G17" s="124"/>
    </row>
    <row r="18" spans="1:8" ht="31.5" x14ac:dyDescent="0.25">
      <c r="A18" s="167">
        <v>12</v>
      </c>
      <c r="B18" s="129" t="s">
        <v>297</v>
      </c>
      <c r="C18" s="122">
        <v>0</v>
      </c>
      <c r="D18" s="122">
        <f t="shared" si="5"/>
        <v>0</v>
      </c>
      <c r="E18" s="122">
        <f t="shared" si="5"/>
        <v>0</v>
      </c>
      <c r="F18" s="127"/>
    </row>
    <row r="19" spans="1:8" x14ac:dyDescent="0.25">
      <c r="A19" s="167">
        <v>13</v>
      </c>
      <c r="B19" s="125" t="s">
        <v>30</v>
      </c>
      <c r="C19" s="122">
        <v>0</v>
      </c>
      <c r="D19" s="122">
        <f t="shared" si="5"/>
        <v>0</v>
      </c>
      <c r="E19" s="122">
        <f t="shared" si="5"/>
        <v>0</v>
      </c>
      <c r="F19" s="127"/>
    </row>
    <row r="20" spans="1:8" ht="75" x14ac:dyDescent="0.25">
      <c r="A20" s="167">
        <v>14</v>
      </c>
      <c r="B20" s="131" t="s">
        <v>335</v>
      </c>
      <c r="C20" s="122">
        <f>C21+C22+C23</f>
        <v>443703.46411</v>
      </c>
      <c r="D20" s="122">
        <f t="shared" ref="D20:E20" si="6">D21+D22+D23+D25</f>
        <v>221851.732055</v>
      </c>
      <c r="E20" s="122">
        <f t="shared" si="6"/>
        <v>363836.8405702</v>
      </c>
      <c r="F20" s="127" t="s">
        <v>387</v>
      </c>
      <c r="G20" s="124"/>
    </row>
    <row r="21" spans="1:8" x14ac:dyDescent="0.25">
      <c r="A21" s="167">
        <v>15</v>
      </c>
      <c r="B21" s="125" t="s">
        <v>29</v>
      </c>
      <c r="C21" s="133">
        <v>0</v>
      </c>
      <c r="D21" s="133"/>
      <c r="E21" s="133"/>
      <c r="F21" s="127"/>
    </row>
    <row r="22" spans="1:8" x14ac:dyDescent="0.25">
      <c r="A22" s="167">
        <v>16</v>
      </c>
      <c r="B22" s="125" t="s">
        <v>24</v>
      </c>
      <c r="C22" s="133">
        <v>0</v>
      </c>
      <c r="D22" s="133"/>
      <c r="E22" s="133"/>
      <c r="F22" s="127"/>
    </row>
    <row r="23" spans="1:8" x14ac:dyDescent="0.25">
      <c r="A23" s="167">
        <v>17</v>
      </c>
      <c r="B23" s="125" t="s">
        <v>23</v>
      </c>
      <c r="C23" s="122">
        <v>443703.46411</v>
      </c>
      <c r="D23" s="122">
        <f>C23*50%</f>
        <v>221851.732055</v>
      </c>
      <c r="E23" s="122">
        <f>C23*82%</f>
        <v>363836.8405702</v>
      </c>
      <c r="F23" s="127"/>
      <c r="G23" s="134"/>
    </row>
    <row r="24" spans="1:8" ht="31.5" x14ac:dyDescent="0.25">
      <c r="A24" s="167">
        <v>18</v>
      </c>
      <c r="B24" s="129" t="s">
        <v>297</v>
      </c>
      <c r="C24" s="122">
        <v>0</v>
      </c>
      <c r="D24" s="122"/>
      <c r="E24" s="122"/>
      <c r="F24" s="127"/>
      <c r="G24" s="134"/>
    </row>
    <row r="25" spans="1:8" x14ac:dyDescent="0.25">
      <c r="A25" s="167">
        <v>19</v>
      </c>
      <c r="B25" s="125" t="s">
        <v>30</v>
      </c>
      <c r="C25" s="133">
        <v>0</v>
      </c>
      <c r="D25" s="133">
        <v>0</v>
      </c>
      <c r="E25" s="133">
        <v>0</v>
      </c>
      <c r="F25" s="127"/>
    </row>
    <row r="26" spans="1:8" ht="90" x14ac:dyDescent="0.2">
      <c r="A26" s="167">
        <v>20</v>
      </c>
      <c r="B26" s="131" t="s">
        <v>348</v>
      </c>
      <c r="C26" s="122">
        <v>943013</v>
      </c>
      <c r="D26" s="122">
        <f>D27+D28+D31+D33</f>
        <v>471506.5</v>
      </c>
      <c r="E26" s="122">
        <f t="shared" ref="E26" si="7">E27+E28+E31+E33</f>
        <v>816709</v>
      </c>
      <c r="F26" s="127" t="s">
        <v>387</v>
      </c>
      <c r="G26" s="203"/>
      <c r="H26" s="206"/>
    </row>
    <row r="27" spans="1:8" x14ac:dyDescent="0.25">
      <c r="A27" s="167">
        <v>21</v>
      </c>
      <c r="B27" s="125" t="s">
        <v>29</v>
      </c>
      <c r="C27" s="122">
        <v>0</v>
      </c>
      <c r="D27" s="122"/>
      <c r="E27" s="122"/>
      <c r="F27" s="127"/>
    </row>
    <row r="28" spans="1:8" x14ac:dyDescent="0.25">
      <c r="A28" s="167">
        <v>22</v>
      </c>
      <c r="B28" s="125" t="s">
        <v>349</v>
      </c>
      <c r="C28" s="122">
        <v>943013</v>
      </c>
      <c r="D28" s="122">
        <f>C28*50%</f>
        <v>471506.5</v>
      </c>
      <c r="E28" s="122">
        <f>E29+E30</f>
        <v>816709</v>
      </c>
      <c r="F28" s="127"/>
    </row>
    <row r="29" spans="1:8" ht="120" x14ac:dyDescent="0.25">
      <c r="A29" s="167">
        <v>23</v>
      </c>
      <c r="B29" s="125" t="s">
        <v>369</v>
      </c>
      <c r="C29" s="122">
        <v>930413</v>
      </c>
      <c r="D29" s="122">
        <f>C29*50%</f>
        <v>465206.5</v>
      </c>
      <c r="E29" s="122">
        <v>807259</v>
      </c>
      <c r="F29" s="127"/>
    </row>
    <row r="30" spans="1:8" ht="120" x14ac:dyDescent="0.25">
      <c r="A30" s="167">
        <v>24</v>
      </c>
      <c r="B30" s="125" t="s">
        <v>350</v>
      </c>
      <c r="C30" s="122">
        <v>12600</v>
      </c>
      <c r="D30" s="122">
        <f>C30*50%</f>
        <v>6300</v>
      </c>
      <c r="E30" s="122">
        <f>C30*75%</f>
        <v>9450</v>
      </c>
      <c r="F30" s="127"/>
    </row>
    <row r="31" spans="1:8" x14ac:dyDescent="0.25">
      <c r="A31" s="167">
        <v>25</v>
      </c>
      <c r="B31" s="125" t="s">
        <v>23</v>
      </c>
      <c r="C31" s="122">
        <v>0</v>
      </c>
      <c r="D31" s="122">
        <v>0</v>
      </c>
      <c r="E31" s="122">
        <v>0</v>
      </c>
      <c r="F31" s="127"/>
    </row>
    <row r="32" spans="1:8" ht="31.5" x14ac:dyDescent="0.25">
      <c r="A32" s="167">
        <v>26</v>
      </c>
      <c r="B32" s="129" t="s">
        <v>297</v>
      </c>
      <c r="C32" s="122">
        <v>0</v>
      </c>
      <c r="D32" s="122">
        <v>0</v>
      </c>
      <c r="E32" s="122">
        <v>0</v>
      </c>
      <c r="F32" s="127"/>
    </row>
    <row r="33" spans="1:14" x14ac:dyDescent="0.25">
      <c r="A33" s="167">
        <v>27</v>
      </c>
      <c r="B33" s="125" t="s">
        <v>30</v>
      </c>
      <c r="C33" s="122">
        <v>0</v>
      </c>
      <c r="D33" s="122">
        <v>0</v>
      </c>
      <c r="E33" s="122">
        <v>0</v>
      </c>
      <c r="F33" s="127"/>
    </row>
    <row r="34" spans="1:14" ht="45" x14ac:dyDescent="0.25">
      <c r="A34" s="167">
        <v>28</v>
      </c>
      <c r="B34" s="125" t="s">
        <v>34</v>
      </c>
      <c r="C34" s="125"/>
      <c r="D34" s="125"/>
      <c r="E34" s="125"/>
      <c r="F34" s="125"/>
    </row>
    <row r="35" spans="1:14" ht="30" x14ac:dyDescent="0.25">
      <c r="A35" s="167">
        <v>29</v>
      </c>
      <c r="B35" s="131" t="s">
        <v>41</v>
      </c>
      <c r="C35" s="122">
        <f>SUM(C36+C37+C38+C40)</f>
        <v>1788838.7179999999</v>
      </c>
      <c r="D35" s="122">
        <f>SUM(D36+D37+D38+D40)</f>
        <v>859529.51899999997</v>
      </c>
      <c r="E35" s="122">
        <f t="shared" ref="E35" si="8">SUM(E36+E37+E38+E40)</f>
        <v>1387088.5135000001</v>
      </c>
      <c r="F35" s="127"/>
      <c r="H35" s="124"/>
    </row>
    <row r="36" spans="1:14" x14ac:dyDescent="0.25">
      <c r="A36" s="167">
        <v>30</v>
      </c>
      <c r="B36" s="125" t="s">
        <v>29</v>
      </c>
      <c r="C36" s="122">
        <f>C42+C48+C56+C62+C68+C74+C80</f>
        <v>190747.09999999998</v>
      </c>
      <c r="D36" s="122">
        <f>D42+D48+D56+D62+D68+D74+D80</f>
        <v>86698.45</v>
      </c>
      <c r="E36" s="122">
        <f t="shared" ref="C36:E37" si="9">E42+E48+E56+E62+E68+E74+E80</f>
        <v>112823.17499999999</v>
      </c>
      <c r="F36" s="127"/>
    </row>
    <row r="37" spans="1:14" x14ac:dyDescent="0.25">
      <c r="A37" s="167">
        <v>31</v>
      </c>
      <c r="B37" s="125" t="s">
        <v>24</v>
      </c>
      <c r="C37" s="122">
        <f t="shared" si="9"/>
        <v>1313780.8999999999</v>
      </c>
      <c r="D37" s="122">
        <f t="shared" si="9"/>
        <v>632288.51</v>
      </c>
      <c r="E37" s="122">
        <f t="shared" si="9"/>
        <v>1062807.6000000001</v>
      </c>
      <c r="F37" s="127"/>
    </row>
    <row r="38" spans="1:14" x14ac:dyDescent="0.25">
      <c r="A38" s="167">
        <v>32</v>
      </c>
      <c r="B38" s="125" t="s">
        <v>23</v>
      </c>
      <c r="C38" s="122">
        <f>C44+C52+C58+C64+C70+C76+C82</f>
        <v>284310.71799999999</v>
      </c>
      <c r="D38" s="122">
        <f>D44+D52+D58+D64+D70+D76+D82</f>
        <v>140542.55899999998</v>
      </c>
      <c r="E38" s="122">
        <f t="shared" ref="C38:E39" si="10">E44+E52+E58+E64+E70+E76+E82</f>
        <v>211457.73850000001</v>
      </c>
      <c r="F38" s="127"/>
      <c r="G38" s="124"/>
      <c r="H38" s="124"/>
      <c r="I38" s="124"/>
      <c r="J38" s="124"/>
      <c r="K38" s="124"/>
      <c r="L38" s="124"/>
      <c r="M38" s="124"/>
      <c r="N38" s="124"/>
    </row>
    <row r="39" spans="1:14" ht="31.5" x14ac:dyDescent="0.25">
      <c r="A39" s="167">
        <v>33</v>
      </c>
      <c r="B39" s="129" t="s">
        <v>297</v>
      </c>
      <c r="C39" s="122">
        <f t="shared" si="10"/>
        <v>5801.2</v>
      </c>
      <c r="D39" s="122">
        <f t="shared" si="10"/>
        <v>1287.8</v>
      </c>
      <c r="E39" s="122">
        <f t="shared" si="10"/>
        <v>2575.6</v>
      </c>
      <c r="F39" s="127"/>
    </row>
    <row r="40" spans="1:14" x14ac:dyDescent="0.25">
      <c r="A40" s="167">
        <v>34</v>
      </c>
      <c r="B40" s="125" t="s">
        <v>30</v>
      </c>
      <c r="C40" s="122">
        <v>0</v>
      </c>
      <c r="D40" s="122">
        <v>0</v>
      </c>
      <c r="E40" s="122">
        <v>0</v>
      </c>
      <c r="F40" s="127"/>
    </row>
    <row r="41" spans="1:14" ht="90" x14ac:dyDescent="0.25">
      <c r="A41" s="167">
        <v>35</v>
      </c>
      <c r="B41" s="131" t="s">
        <v>338</v>
      </c>
      <c r="C41" s="122">
        <f>C42+C43+C44+C46</f>
        <v>278509.51799999998</v>
      </c>
      <c r="D41" s="122">
        <f t="shared" ref="D41:E41" si="11">D42+D43+D44+D46</f>
        <v>139254.75899999999</v>
      </c>
      <c r="E41" s="122">
        <f t="shared" si="11"/>
        <v>208882.1385</v>
      </c>
      <c r="F41" s="162" t="s">
        <v>388</v>
      </c>
      <c r="G41" s="124"/>
    </row>
    <row r="42" spans="1:14" x14ac:dyDescent="0.25">
      <c r="A42" s="167">
        <v>36</v>
      </c>
      <c r="B42" s="125" t="s">
        <v>29</v>
      </c>
      <c r="C42" s="122">
        <v>0</v>
      </c>
      <c r="D42" s="122"/>
      <c r="E42" s="122"/>
      <c r="F42" s="162"/>
    </row>
    <row r="43" spans="1:14" x14ac:dyDescent="0.25">
      <c r="A43" s="167">
        <v>37</v>
      </c>
      <c r="B43" s="125" t="s">
        <v>24</v>
      </c>
      <c r="C43" s="122">
        <v>0</v>
      </c>
      <c r="D43" s="122"/>
      <c r="E43" s="122"/>
      <c r="F43" s="162"/>
    </row>
    <row r="44" spans="1:14" x14ac:dyDescent="0.25">
      <c r="A44" s="167">
        <v>38</v>
      </c>
      <c r="B44" s="125" t="s">
        <v>23</v>
      </c>
      <c r="C44" s="122">
        <v>278509.51799999998</v>
      </c>
      <c r="D44" s="122">
        <f>C44*50%</f>
        <v>139254.75899999999</v>
      </c>
      <c r="E44" s="122">
        <f>C44*75%</f>
        <v>208882.1385</v>
      </c>
      <c r="F44" s="162"/>
    </row>
    <row r="45" spans="1:14" ht="31.5" x14ac:dyDescent="0.25">
      <c r="A45" s="167">
        <v>39</v>
      </c>
      <c r="B45" s="129" t="s">
        <v>297</v>
      </c>
      <c r="C45" s="122">
        <v>0</v>
      </c>
      <c r="D45" s="122">
        <v>0</v>
      </c>
      <c r="E45" s="122">
        <v>0</v>
      </c>
      <c r="F45" s="162"/>
    </row>
    <row r="46" spans="1:14" x14ac:dyDescent="0.25">
      <c r="A46" s="167">
        <v>40</v>
      </c>
      <c r="B46" s="125" t="s">
        <v>30</v>
      </c>
      <c r="C46" s="122">
        <v>0</v>
      </c>
      <c r="D46" s="122">
        <v>0</v>
      </c>
      <c r="E46" s="122">
        <v>0</v>
      </c>
      <c r="F46" s="162"/>
    </row>
    <row r="47" spans="1:14" ht="150" x14ac:dyDescent="0.25">
      <c r="A47" s="167">
        <v>41</v>
      </c>
      <c r="B47" s="131" t="s">
        <v>337</v>
      </c>
      <c r="C47" s="122">
        <v>1162213</v>
      </c>
      <c r="D47" s="122">
        <f t="shared" ref="D47" si="12">D48+D49+D52+D54</f>
        <v>581106.5</v>
      </c>
      <c r="E47" s="122">
        <f>E48+E49+E52+E54</f>
        <v>991659</v>
      </c>
      <c r="F47" s="162" t="s">
        <v>389</v>
      </c>
    </row>
    <row r="48" spans="1:14" x14ac:dyDescent="0.25">
      <c r="A48" s="167">
        <v>42</v>
      </c>
      <c r="B48" s="125" t="s">
        <v>29</v>
      </c>
      <c r="C48" s="133">
        <v>0</v>
      </c>
      <c r="D48" s="133">
        <v>0</v>
      </c>
      <c r="E48" s="133">
        <v>0</v>
      </c>
      <c r="F48" s="127"/>
    </row>
    <row r="49" spans="1:7" x14ac:dyDescent="0.25">
      <c r="A49" s="167">
        <v>43</v>
      </c>
      <c r="B49" s="125" t="s">
        <v>349</v>
      </c>
      <c r="C49" s="133">
        <v>1162213</v>
      </c>
      <c r="D49" s="133">
        <f t="shared" ref="D49:E49" si="13">D50+D51</f>
        <v>581106.5</v>
      </c>
      <c r="E49" s="133">
        <f t="shared" si="13"/>
        <v>991659</v>
      </c>
      <c r="F49" s="127"/>
    </row>
    <row r="50" spans="1:7" ht="195" x14ac:dyDescent="0.25">
      <c r="A50" s="167">
        <v>44</v>
      </c>
      <c r="B50" s="120" t="s">
        <v>370</v>
      </c>
      <c r="C50" s="122">
        <v>1091530</v>
      </c>
      <c r="D50" s="122">
        <f>C50*50%</f>
        <v>545765</v>
      </c>
      <c r="E50" s="122">
        <v>918647</v>
      </c>
      <c r="F50" s="127"/>
    </row>
    <row r="51" spans="1:7" ht="210" x14ac:dyDescent="0.25">
      <c r="A51" s="167">
        <v>45</v>
      </c>
      <c r="B51" s="136" t="s">
        <v>371</v>
      </c>
      <c r="C51" s="122">
        <v>70683</v>
      </c>
      <c r="D51" s="122">
        <f>C51*50%</f>
        <v>35341.5</v>
      </c>
      <c r="E51" s="122">
        <v>73012</v>
      </c>
      <c r="F51" s="127"/>
    </row>
    <row r="52" spans="1:7" x14ac:dyDescent="0.25">
      <c r="A52" s="167">
        <v>46</v>
      </c>
      <c r="B52" s="125" t="s">
        <v>23</v>
      </c>
      <c r="C52" s="133">
        <v>0</v>
      </c>
      <c r="D52" s="133">
        <v>0</v>
      </c>
      <c r="E52" s="133">
        <v>0</v>
      </c>
      <c r="F52" s="127"/>
    </row>
    <row r="53" spans="1:7" ht="31.5" x14ac:dyDescent="0.25">
      <c r="A53" s="167">
        <v>47</v>
      </c>
      <c r="B53" s="129" t="s">
        <v>297</v>
      </c>
      <c r="C53" s="133">
        <v>0</v>
      </c>
      <c r="D53" s="133">
        <v>0</v>
      </c>
      <c r="E53" s="133">
        <v>0</v>
      </c>
      <c r="F53" s="127"/>
    </row>
    <row r="54" spans="1:7" x14ac:dyDescent="0.25">
      <c r="A54" s="167">
        <v>48</v>
      </c>
      <c r="B54" s="125" t="s">
        <v>30</v>
      </c>
      <c r="C54" s="133">
        <v>0</v>
      </c>
      <c r="D54" s="133">
        <v>0</v>
      </c>
      <c r="E54" s="133">
        <v>0</v>
      </c>
      <c r="F54" s="127"/>
    </row>
    <row r="55" spans="1:7" ht="60" x14ac:dyDescent="0.25">
      <c r="A55" s="167">
        <v>49</v>
      </c>
      <c r="B55" s="131" t="s">
        <v>351</v>
      </c>
      <c r="C55" s="122">
        <v>145826</v>
      </c>
      <c r="D55" s="122">
        <f t="shared" ref="D55:E55" si="14">D56+D57+D58+D60</f>
        <v>49522</v>
      </c>
      <c r="E55" s="122">
        <f t="shared" si="14"/>
        <v>68031</v>
      </c>
      <c r="F55" s="127" t="s">
        <v>390</v>
      </c>
      <c r="G55" s="139"/>
    </row>
    <row r="56" spans="1:7" x14ac:dyDescent="0.25">
      <c r="A56" s="167">
        <v>50</v>
      </c>
      <c r="B56" s="125" t="s">
        <v>29</v>
      </c>
      <c r="C56" s="122">
        <v>0</v>
      </c>
      <c r="D56" s="122">
        <v>0</v>
      </c>
      <c r="E56" s="122">
        <v>0</v>
      </c>
      <c r="F56" s="127"/>
    </row>
    <row r="57" spans="1:7" x14ac:dyDescent="0.25">
      <c r="A57" s="167">
        <v>51</v>
      </c>
      <c r="B57" s="125" t="s">
        <v>24</v>
      </c>
      <c r="C57" s="122">
        <v>145176</v>
      </c>
      <c r="D57" s="122">
        <v>49522</v>
      </c>
      <c r="E57" s="122">
        <v>68031</v>
      </c>
      <c r="F57" s="127"/>
    </row>
    <row r="58" spans="1:7" x14ac:dyDescent="0.25">
      <c r="A58" s="167">
        <v>52</v>
      </c>
      <c r="B58" s="125" t="s">
        <v>23</v>
      </c>
      <c r="C58" s="122">
        <v>650</v>
      </c>
      <c r="D58" s="122">
        <v>0</v>
      </c>
      <c r="E58" s="122">
        <v>0</v>
      </c>
      <c r="F58" s="127"/>
      <c r="G58" s="134"/>
    </row>
    <row r="59" spans="1:7" ht="30" x14ac:dyDescent="0.25">
      <c r="A59" s="167">
        <v>53</v>
      </c>
      <c r="B59" s="125" t="s">
        <v>297</v>
      </c>
      <c r="C59" s="122">
        <v>650</v>
      </c>
      <c r="D59" s="122">
        <v>0</v>
      </c>
      <c r="E59" s="122">
        <v>0</v>
      </c>
      <c r="F59" s="127"/>
      <c r="G59" s="134"/>
    </row>
    <row r="60" spans="1:7" x14ac:dyDescent="0.25">
      <c r="A60" s="167">
        <v>54</v>
      </c>
      <c r="B60" s="125" t="s">
        <v>30</v>
      </c>
      <c r="C60" s="122">
        <v>0</v>
      </c>
      <c r="D60" s="122">
        <v>0</v>
      </c>
      <c r="E60" s="122">
        <v>0</v>
      </c>
      <c r="F60" s="127"/>
    </row>
    <row r="61" spans="1:7" ht="120" x14ac:dyDescent="0.25">
      <c r="A61" s="167">
        <v>55</v>
      </c>
      <c r="B61" s="131" t="s">
        <v>352</v>
      </c>
      <c r="C61" s="122">
        <v>109848.2</v>
      </c>
      <c r="D61" s="122">
        <f t="shared" ref="D61:E61" si="15">D62+D63+D64+D66</f>
        <v>46249</v>
      </c>
      <c r="E61" s="122">
        <f t="shared" si="15"/>
        <v>52149</v>
      </c>
      <c r="F61" s="127" t="s">
        <v>391</v>
      </c>
    </row>
    <row r="62" spans="1:7" x14ac:dyDescent="0.25">
      <c r="A62" s="167">
        <v>56</v>
      </c>
      <c r="B62" s="125" t="s">
        <v>29</v>
      </c>
      <c r="C62" s="122">
        <v>109848.2</v>
      </c>
      <c r="D62" s="122">
        <v>46249</v>
      </c>
      <c r="E62" s="122">
        <v>52149</v>
      </c>
      <c r="F62" s="127"/>
    </row>
    <row r="63" spans="1:7" x14ac:dyDescent="0.25">
      <c r="A63" s="167">
        <v>57</v>
      </c>
      <c r="B63" s="125" t="s">
        <v>24</v>
      </c>
      <c r="C63" s="122">
        <v>0</v>
      </c>
      <c r="D63" s="122">
        <v>0</v>
      </c>
      <c r="E63" s="122">
        <v>0</v>
      </c>
      <c r="F63" s="127"/>
    </row>
    <row r="64" spans="1:7" x14ac:dyDescent="0.25">
      <c r="A64" s="167">
        <v>58</v>
      </c>
      <c r="B64" s="125" t="s">
        <v>23</v>
      </c>
      <c r="C64" s="122">
        <v>0</v>
      </c>
      <c r="D64" s="122">
        <v>0</v>
      </c>
      <c r="E64" s="122">
        <v>0</v>
      </c>
      <c r="F64" s="127"/>
    </row>
    <row r="65" spans="1:9" ht="30" x14ac:dyDescent="0.25">
      <c r="A65" s="167">
        <v>59</v>
      </c>
      <c r="B65" s="125" t="s">
        <v>297</v>
      </c>
      <c r="C65" s="122">
        <v>0</v>
      </c>
      <c r="D65" s="122">
        <v>0</v>
      </c>
      <c r="E65" s="122">
        <v>0</v>
      </c>
      <c r="F65" s="127"/>
    </row>
    <row r="66" spans="1:9" x14ac:dyDescent="0.25">
      <c r="A66" s="167">
        <v>60</v>
      </c>
      <c r="B66" s="125" t="s">
        <v>30</v>
      </c>
      <c r="C66" s="122">
        <v>0</v>
      </c>
      <c r="D66" s="122">
        <v>0</v>
      </c>
      <c r="E66" s="122">
        <v>0</v>
      </c>
      <c r="F66" s="127"/>
    </row>
    <row r="67" spans="1:9" ht="60" x14ac:dyDescent="0.25">
      <c r="A67" s="167">
        <v>61</v>
      </c>
      <c r="B67" s="131" t="s">
        <v>374</v>
      </c>
      <c r="C67" s="122">
        <v>10302.4</v>
      </c>
      <c r="D67" s="122">
        <f t="shared" ref="D67:E67" si="16">D68+D69+D70+D72</f>
        <v>2575.6</v>
      </c>
      <c r="E67" s="122">
        <f t="shared" si="16"/>
        <v>5151.2</v>
      </c>
      <c r="F67" s="127" t="s">
        <v>368</v>
      </c>
    </row>
    <row r="68" spans="1:9" x14ac:dyDescent="0.25">
      <c r="A68" s="167">
        <v>62</v>
      </c>
      <c r="B68" s="125" t="s">
        <v>29</v>
      </c>
      <c r="C68" s="122">
        <v>0</v>
      </c>
      <c r="D68" s="122">
        <v>0</v>
      </c>
      <c r="E68" s="122">
        <v>0</v>
      </c>
      <c r="F68" s="127"/>
    </row>
    <row r="69" spans="1:9" x14ac:dyDescent="0.25">
      <c r="A69" s="167">
        <v>63</v>
      </c>
      <c r="B69" s="125" t="s">
        <v>24</v>
      </c>
      <c r="C69" s="122">
        <v>5151.2</v>
      </c>
      <c r="D69" s="122">
        <f>C69*25%</f>
        <v>1287.8</v>
      </c>
      <c r="E69" s="122">
        <f>C69*50%</f>
        <v>2575.6</v>
      </c>
      <c r="F69" s="127"/>
    </row>
    <row r="70" spans="1:9" x14ac:dyDescent="0.25">
      <c r="A70" s="167">
        <v>64</v>
      </c>
      <c r="B70" s="125" t="s">
        <v>23</v>
      </c>
      <c r="C70" s="122">
        <v>5151.2</v>
      </c>
      <c r="D70" s="122">
        <f>C70*25%</f>
        <v>1287.8</v>
      </c>
      <c r="E70" s="122">
        <f t="shared" ref="E70:E71" si="17">C70*50%</f>
        <v>2575.6</v>
      </c>
      <c r="F70" s="127"/>
    </row>
    <row r="71" spans="1:9" ht="30" x14ac:dyDescent="0.25">
      <c r="A71" s="167">
        <v>65</v>
      </c>
      <c r="B71" s="125" t="s">
        <v>297</v>
      </c>
      <c r="C71" s="122">
        <v>5151.2</v>
      </c>
      <c r="D71" s="122">
        <f>C71*25%</f>
        <v>1287.8</v>
      </c>
      <c r="E71" s="122">
        <f t="shared" si="17"/>
        <v>2575.6</v>
      </c>
      <c r="F71" s="127"/>
    </row>
    <row r="72" spans="1:9" x14ac:dyDescent="0.25">
      <c r="A72" s="167">
        <v>66</v>
      </c>
      <c r="B72" s="125" t="s">
        <v>30</v>
      </c>
      <c r="C72" s="122">
        <v>0</v>
      </c>
      <c r="D72" s="122">
        <v>0</v>
      </c>
      <c r="E72" s="122">
        <v>0</v>
      </c>
      <c r="F72" s="127"/>
    </row>
    <row r="73" spans="1:9" ht="150" x14ac:dyDescent="0.2">
      <c r="A73" s="167">
        <v>67</v>
      </c>
      <c r="B73" s="140" t="s">
        <v>339</v>
      </c>
      <c r="C73" s="122">
        <v>1240.7</v>
      </c>
      <c r="D73" s="122">
        <f t="shared" ref="D73:E73" si="18">D74+D75+D76+D78</f>
        <v>372.21</v>
      </c>
      <c r="E73" s="122">
        <f t="shared" si="18"/>
        <v>542</v>
      </c>
      <c r="F73" s="127" t="s">
        <v>392</v>
      </c>
      <c r="G73" s="203"/>
      <c r="H73" s="204"/>
      <c r="I73" s="204"/>
    </row>
    <row r="74" spans="1:9" x14ac:dyDescent="0.25">
      <c r="A74" s="167">
        <v>68</v>
      </c>
      <c r="B74" s="125" t="s">
        <v>29</v>
      </c>
      <c r="C74" s="122">
        <v>0</v>
      </c>
      <c r="D74" s="122">
        <v>0</v>
      </c>
      <c r="E74" s="122">
        <v>0</v>
      </c>
      <c r="F74" s="127"/>
    </row>
    <row r="75" spans="1:9" x14ac:dyDescent="0.25">
      <c r="A75" s="167">
        <v>69</v>
      </c>
      <c r="B75" s="125" t="s">
        <v>24</v>
      </c>
      <c r="C75" s="122">
        <v>1240.7</v>
      </c>
      <c r="D75" s="122">
        <f>C75*30%</f>
        <v>372.21</v>
      </c>
      <c r="E75" s="122">
        <v>542</v>
      </c>
      <c r="F75" s="127"/>
      <c r="G75" s="134"/>
    </row>
    <row r="76" spans="1:9" x14ac:dyDescent="0.25">
      <c r="A76" s="167">
        <v>70</v>
      </c>
      <c r="B76" s="125" t="s">
        <v>23</v>
      </c>
      <c r="C76" s="122">
        <v>0</v>
      </c>
      <c r="D76" s="122">
        <v>0</v>
      </c>
      <c r="E76" s="122">
        <v>0</v>
      </c>
      <c r="F76" s="127"/>
    </row>
    <row r="77" spans="1:9" ht="30" x14ac:dyDescent="0.25">
      <c r="A77" s="167">
        <v>71</v>
      </c>
      <c r="B77" s="125" t="s">
        <v>297</v>
      </c>
      <c r="C77" s="122">
        <v>0</v>
      </c>
      <c r="D77" s="122">
        <v>0</v>
      </c>
      <c r="E77" s="122">
        <v>0</v>
      </c>
      <c r="F77" s="127"/>
    </row>
    <row r="78" spans="1:9" x14ac:dyDescent="0.25">
      <c r="A78" s="167">
        <v>72</v>
      </c>
      <c r="B78" s="125" t="s">
        <v>30</v>
      </c>
      <c r="C78" s="122">
        <v>0</v>
      </c>
      <c r="D78" s="122">
        <v>0</v>
      </c>
      <c r="E78" s="122">
        <v>0</v>
      </c>
      <c r="F78" s="127"/>
    </row>
    <row r="79" spans="1:9" ht="75" x14ac:dyDescent="0.25">
      <c r="A79" s="167">
        <v>73</v>
      </c>
      <c r="B79" s="131" t="s">
        <v>340</v>
      </c>
      <c r="C79" s="122">
        <f>C80+C81+C82+C84</f>
        <v>80898.899999999994</v>
      </c>
      <c r="D79" s="122">
        <f t="shared" ref="D79:E79" si="19">D80+D81+D82+D84</f>
        <v>40449.449999999997</v>
      </c>
      <c r="E79" s="122">
        <f t="shared" si="19"/>
        <v>60674.174999999996</v>
      </c>
      <c r="F79" s="127" t="s">
        <v>393</v>
      </c>
    </row>
    <row r="80" spans="1:9" x14ac:dyDescent="0.25">
      <c r="A80" s="167">
        <v>74</v>
      </c>
      <c r="B80" s="125" t="s">
        <v>29</v>
      </c>
      <c r="C80" s="122">
        <v>80898.899999999994</v>
      </c>
      <c r="D80" s="122">
        <f>C80*50%</f>
        <v>40449.449999999997</v>
      </c>
      <c r="E80" s="122">
        <f>C80*75%</f>
        <v>60674.174999999996</v>
      </c>
      <c r="F80" s="127"/>
    </row>
    <row r="81" spans="1:11" x14ac:dyDescent="0.25">
      <c r="A81" s="167">
        <v>75</v>
      </c>
      <c r="B81" s="125" t="s">
        <v>24</v>
      </c>
      <c r="C81" s="122">
        <v>0</v>
      </c>
      <c r="D81" s="122">
        <v>0</v>
      </c>
      <c r="E81" s="122">
        <v>0</v>
      </c>
      <c r="F81" s="127"/>
    </row>
    <row r="82" spans="1:11" x14ac:dyDescent="0.25">
      <c r="A82" s="167">
        <v>76</v>
      </c>
      <c r="B82" s="125" t="s">
        <v>23</v>
      </c>
      <c r="C82" s="122">
        <v>0</v>
      </c>
      <c r="D82" s="122">
        <v>0</v>
      </c>
      <c r="E82" s="122">
        <v>0</v>
      </c>
      <c r="F82" s="127"/>
    </row>
    <row r="83" spans="1:11" ht="30" x14ac:dyDescent="0.25">
      <c r="A83" s="167">
        <v>77</v>
      </c>
      <c r="B83" s="125" t="s">
        <v>297</v>
      </c>
      <c r="C83" s="122">
        <v>0</v>
      </c>
      <c r="D83" s="122">
        <v>0</v>
      </c>
      <c r="E83" s="122">
        <v>0</v>
      </c>
      <c r="F83" s="127"/>
    </row>
    <row r="84" spans="1:11" x14ac:dyDescent="0.25">
      <c r="A84" s="167">
        <v>78</v>
      </c>
      <c r="B84" s="125" t="s">
        <v>30</v>
      </c>
      <c r="C84" s="122">
        <v>0</v>
      </c>
      <c r="D84" s="122">
        <v>0</v>
      </c>
      <c r="E84" s="122">
        <v>0</v>
      </c>
      <c r="F84" s="127"/>
    </row>
    <row r="85" spans="1:11" ht="75" x14ac:dyDescent="0.25">
      <c r="A85" s="167">
        <v>79</v>
      </c>
      <c r="B85" s="125" t="s">
        <v>353</v>
      </c>
      <c r="C85" s="125"/>
      <c r="D85" s="125"/>
      <c r="E85" s="125"/>
      <c r="F85" s="125"/>
    </row>
    <row r="86" spans="1:11" ht="30" x14ac:dyDescent="0.25">
      <c r="A86" s="167">
        <v>80</v>
      </c>
      <c r="B86" s="131" t="s">
        <v>42</v>
      </c>
      <c r="C86" s="122">
        <f t="shared" ref="C86:E86" si="20">C87+C88+C89+C91</f>
        <v>374584.74471999996</v>
      </c>
      <c r="D86" s="122">
        <f t="shared" si="20"/>
        <v>135038.27114</v>
      </c>
      <c r="E86" s="122">
        <f t="shared" si="20"/>
        <v>229626.96600000001</v>
      </c>
      <c r="F86" s="127"/>
      <c r="G86" s="124"/>
    </row>
    <row r="87" spans="1:11" x14ac:dyDescent="0.25">
      <c r="A87" s="167">
        <v>81</v>
      </c>
      <c r="B87" s="125" t="s">
        <v>29</v>
      </c>
      <c r="C87" s="122">
        <f t="shared" ref="C87:E87" si="21">C93+C99+C105+C111+C117+C123+C129+C135+C141+C147</f>
        <v>4422.1710000000003</v>
      </c>
      <c r="D87" s="122">
        <f t="shared" si="21"/>
        <v>2031.3855000000001</v>
      </c>
      <c r="E87" s="122">
        <f t="shared" si="21"/>
        <v>3047.05</v>
      </c>
      <c r="F87" s="127"/>
    </row>
    <row r="88" spans="1:11" x14ac:dyDescent="0.25">
      <c r="A88" s="167">
        <v>82</v>
      </c>
      <c r="B88" s="125" t="s">
        <v>24</v>
      </c>
      <c r="C88" s="122">
        <f t="shared" ref="C88:E90" si="22">C94+C100+C106+C112+C118+C124+C130+C136+C142+C148</f>
        <v>99349.499999999985</v>
      </c>
      <c r="D88" s="122">
        <f t="shared" si="22"/>
        <v>26482.055</v>
      </c>
      <c r="E88" s="122">
        <f t="shared" si="22"/>
        <v>81950.406000000003</v>
      </c>
      <c r="F88" s="127"/>
      <c r="G88" s="134"/>
    </row>
    <row r="89" spans="1:11" x14ac:dyDescent="0.25">
      <c r="A89" s="167">
        <v>83</v>
      </c>
      <c r="B89" s="125" t="s">
        <v>23</v>
      </c>
      <c r="C89" s="122">
        <f t="shared" si="22"/>
        <v>270813.07371999999</v>
      </c>
      <c r="D89" s="122">
        <f t="shared" si="22"/>
        <v>106524.83064</v>
      </c>
      <c r="E89" s="122">
        <f t="shared" si="22"/>
        <v>144629.51</v>
      </c>
      <c r="F89" s="127"/>
    </row>
    <row r="90" spans="1:11" ht="30" x14ac:dyDescent="0.25">
      <c r="A90" s="167">
        <v>84</v>
      </c>
      <c r="B90" s="125" t="s">
        <v>297</v>
      </c>
      <c r="C90" s="122">
        <f t="shared" si="22"/>
        <v>51939.504440000004</v>
      </c>
      <c r="D90" s="122">
        <f t="shared" si="22"/>
        <v>16056.346332000001</v>
      </c>
      <c r="E90" s="122">
        <f t="shared" si="22"/>
        <v>36381.553330000002</v>
      </c>
      <c r="F90" s="127"/>
    </row>
    <row r="91" spans="1:11" x14ac:dyDescent="0.25">
      <c r="A91" s="167">
        <v>85</v>
      </c>
      <c r="B91" s="125" t="s">
        <v>30</v>
      </c>
      <c r="C91" s="122">
        <v>0</v>
      </c>
      <c r="D91" s="122">
        <v>0</v>
      </c>
      <c r="E91" s="122">
        <v>0</v>
      </c>
      <c r="F91" s="127"/>
    </row>
    <row r="92" spans="1:11" ht="60" x14ac:dyDescent="0.2">
      <c r="A92" s="167">
        <v>86</v>
      </c>
      <c r="B92" s="131" t="s">
        <v>336</v>
      </c>
      <c r="C92" s="122">
        <f>C93+C94+C95</f>
        <v>107711.18928000001</v>
      </c>
      <c r="D92" s="122">
        <f t="shared" ref="D92:E92" si="23">D93+D94+D95+D97</f>
        <v>53855.594640000003</v>
      </c>
      <c r="E92" s="122">
        <f t="shared" si="23"/>
        <v>70783</v>
      </c>
      <c r="F92" s="127" t="s">
        <v>394</v>
      </c>
      <c r="G92" s="203"/>
      <c r="H92" s="204"/>
      <c r="I92" s="204"/>
      <c r="J92" s="204"/>
      <c r="K92" s="204"/>
    </row>
    <row r="93" spans="1:11" x14ac:dyDescent="0.25">
      <c r="A93" s="167">
        <v>87</v>
      </c>
      <c r="B93" s="125" t="s">
        <v>29</v>
      </c>
      <c r="C93" s="144">
        <v>0</v>
      </c>
      <c r="D93" s="144">
        <v>0</v>
      </c>
      <c r="E93" s="144">
        <v>0</v>
      </c>
      <c r="F93" s="127"/>
    </row>
    <row r="94" spans="1:11" x14ac:dyDescent="0.25">
      <c r="A94" s="167">
        <v>88</v>
      </c>
      <c r="B94" s="125" t="s">
        <v>24</v>
      </c>
      <c r="C94" s="144">
        <v>0</v>
      </c>
      <c r="D94" s="144">
        <v>0</v>
      </c>
      <c r="E94" s="144">
        <v>0</v>
      </c>
      <c r="F94" s="127"/>
    </row>
    <row r="95" spans="1:11" x14ac:dyDescent="0.25">
      <c r="A95" s="167">
        <v>89</v>
      </c>
      <c r="B95" s="125" t="s">
        <v>23</v>
      </c>
      <c r="C95" s="122">
        <v>107711.18928000001</v>
      </c>
      <c r="D95" s="122">
        <f>C95*50%</f>
        <v>53855.594640000003</v>
      </c>
      <c r="E95" s="122">
        <v>70783</v>
      </c>
      <c r="F95" s="127"/>
      <c r="G95" s="134"/>
    </row>
    <row r="96" spans="1:11" ht="30" x14ac:dyDescent="0.25">
      <c r="A96" s="167">
        <v>90</v>
      </c>
      <c r="B96" s="125" t="s">
        <v>297</v>
      </c>
      <c r="C96" s="122">
        <v>0</v>
      </c>
      <c r="D96" s="122">
        <v>0</v>
      </c>
      <c r="E96" s="122">
        <v>0</v>
      </c>
      <c r="F96" s="127"/>
      <c r="G96" s="134"/>
    </row>
    <row r="97" spans="1:6" x14ac:dyDescent="0.25">
      <c r="A97" s="167">
        <v>91</v>
      </c>
      <c r="B97" s="125" t="s">
        <v>30</v>
      </c>
      <c r="C97" s="122">
        <v>0</v>
      </c>
      <c r="D97" s="122">
        <v>0</v>
      </c>
      <c r="E97" s="122">
        <v>0</v>
      </c>
      <c r="F97" s="127"/>
    </row>
    <row r="98" spans="1:6" ht="60" x14ac:dyDescent="0.25">
      <c r="A98" s="167">
        <v>92</v>
      </c>
      <c r="B98" s="131" t="s">
        <v>355</v>
      </c>
      <c r="C98" s="122">
        <v>106825.90444000001</v>
      </c>
      <c r="D98" s="122">
        <f t="shared" ref="D98:E98" si="24">D99+D100+D101+D103</f>
        <v>27488.66</v>
      </c>
      <c r="E98" s="122">
        <f t="shared" si="24"/>
        <v>70775.88</v>
      </c>
      <c r="F98" s="127" t="s">
        <v>395</v>
      </c>
    </row>
    <row r="99" spans="1:6" x14ac:dyDescent="0.25">
      <c r="A99" s="167">
        <v>93</v>
      </c>
      <c r="B99" s="125" t="s">
        <v>29</v>
      </c>
      <c r="C99" s="144">
        <v>0</v>
      </c>
      <c r="D99" s="144"/>
      <c r="E99" s="144"/>
      <c r="F99" s="127"/>
    </row>
    <row r="100" spans="1:6" x14ac:dyDescent="0.25">
      <c r="A100" s="167">
        <v>94</v>
      </c>
      <c r="B100" s="125" t="s">
        <v>24</v>
      </c>
      <c r="C100" s="122">
        <v>64376.3</v>
      </c>
      <c r="D100" s="122">
        <f>C100*30%</f>
        <v>19312.89</v>
      </c>
      <c r="E100" s="122">
        <v>58041</v>
      </c>
      <c r="F100" s="127"/>
    </row>
    <row r="101" spans="1:6" x14ac:dyDescent="0.25">
      <c r="A101" s="167">
        <v>95</v>
      </c>
      <c r="B101" s="125" t="s">
        <v>23</v>
      </c>
      <c r="C101" s="122">
        <v>42449.604440000003</v>
      </c>
      <c r="D101" s="122">
        <v>8175.77</v>
      </c>
      <c r="E101" s="122">
        <v>12734.88</v>
      </c>
      <c r="F101" s="127"/>
    </row>
    <row r="102" spans="1:6" ht="30" x14ac:dyDescent="0.25">
      <c r="A102" s="167">
        <v>96</v>
      </c>
      <c r="B102" s="125" t="s">
        <v>297</v>
      </c>
      <c r="C102" s="122">
        <v>42449.604440000003</v>
      </c>
      <c r="D102" s="122">
        <f t="shared" ref="D102" si="25">C102*30%</f>
        <v>12734.881332000001</v>
      </c>
      <c r="E102" s="122">
        <f t="shared" ref="E102" si="26">C102*75%</f>
        <v>31837.203330000004</v>
      </c>
      <c r="F102" s="127"/>
    </row>
    <row r="103" spans="1:6" x14ac:dyDescent="0.25">
      <c r="A103" s="167">
        <v>97</v>
      </c>
      <c r="B103" s="125" t="s">
        <v>30</v>
      </c>
      <c r="C103" s="144">
        <v>0</v>
      </c>
      <c r="D103" s="144"/>
      <c r="E103" s="144"/>
      <c r="F103" s="127"/>
    </row>
    <row r="104" spans="1:6" ht="30" x14ac:dyDescent="0.25">
      <c r="A104" s="167">
        <v>98</v>
      </c>
      <c r="B104" s="125" t="s">
        <v>341</v>
      </c>
      <c r="C104" s="122">
        <f>C105+C106+C107</f>
        <v>7695.4</v>
      </c>
      <c r="D104" s="122">
        <f t="shared" ref="D104:E104" si="27">D105+D106+D107+D109</f>
        <v>3847.7</v>
      </c>
      <c r="E104" s="122">
        <f t="shared" si="27"/>
        <v>6733.94</v>
      </c>
      <c r="F104" s="127" t="s">
        <v>396</v>
      </c>
    </row>
    <row r="105" spans="1:6" x14ac:dyDescent="0.25">
      <c r="A105" s="167">
        <v>99</v>
      </c>
      <c r="B105" s="131" t="s">
        <v>29</v>
      </c>
      <c r="C105" s="122">
        <v>0</v>
      </c>
      <c r="D105" s="122">
        <v>0</v>
      </c>
      <c r="E105" s="122">
        <v>0</v>
      </c>
      <c r="F105" s="127"/>
    </row>
    <row r="106" spans="1:6" x14ac:dyDescent="0.25">
      <c r="A106" s="167">
        <v>100</v>
      </c>
      <c r="B106" s="131" t="s">
        <v>24</v>
      </c>
      <c r="C106" s="122">
        <v>7695.4</v>
      </c>
      <c r="D106" s="122">
        <f>C106*50%</f>
        <v>3847.7</v>
      </c>
      <c r="E106" s="122">
        <v>6733.94</v>
      </c>
      <c r="F106" s="127"/>
    </row>
    <row r="107" spans="1:6" x14ac:dyDescent="0.25">
      <c r="A107" s="167">
        <v>101</v>
      </c>
      <c r="B107" s="131" t="s">
        <v>23</v>
      </c>
      <c r="C107" s="122">
        <v>0</v>
      </c>
      <c r="D107" s="122">
        <v>0</v>
      </c>
      <c r="E107" s="122">
        <v>0</v>
      </c>
      <c r="F107" s="127"/>
    </row>
    <row r="108" spans="1:6" ht="30" x14ac:dyDescent="0.25">
      <c r="A108" s="167">
        <v>102</v>
      </c>
      <c r="B108" s="125" t="s">
        <v>297</v>
      </c>
      <c r="C108" s="122">
        <v>0</v>
      </c>
      <c r="D108" s="122">
        <v>0</v>
      </c>
      <c r="E108" s="122">
        <v>0</v>
      </c>
      <c r="F108" s="127"/>
    </row>
    <row r="109" spans="1:6" x14ac:dyDescent="0.25">
      <c r="A109" s="167">
        <v>103</v>
      </c>
      <c r="B109" s="125" t="s">
        <v>30</v>
      </c>
      <c r="C109" s="122">
        <v>0</v>
      </c>
      <c r="D109" s="122">
        <v>0</v>
      </c>
      <c r="E109" s="122">
        <v>0</v>
      </c>
      <c r="F109" s="127"/>
    </row>
    <row r="110" spans="1:6" ht="90" x14ac:dyDescent="0.25">
      <c r="A110" s="167">
        <v>104</v>
      </c>
      <c r="B110" s="125" t="s">
        <v>342</v>
      </c>
      <c r="C110" s="122">
        <f>C111+C112+C113</f>
        <v>15441.9</v>
      </c>
      <c r="D110" s="122">
        <f t="shared" ref="D110:E110" si="28">D111+D112+D113</f>
        <v>0</v>
      </c>
      <c r="E110" s="122">
        <f t="shared" si="28"/>
        <v>12631.12</v>
      </c>
      <c r="F110" s="127" t="s">
        <v>397</v>
      </c>
    </row>
    <row r="111" spans="1:6" x14ac:dyDescent="0.25">
      <c r="A111" s="167">
        <v>105</v>
      </c>
      <c r="B111" s="131" t="s">
        <v>29</v>
      </c>
      <c r="C111" s="122">
        <v>0</v>
      </c>
      <c r="D111" s="122">
        <v>0</v>
      </c>
      <c r="E111" s="122">
        <v>0</v>
      </c>
      <c r="F111" s="127"/>
    </row>
    <row r="112" spans="1:6" x14ac:dyDescent="0.25">
      <c r="A112" s="167">
        <v>106</v>
      </c>
      <c r="B112" s="131" t="s">
        <v>24</v>
      </c>
      <c r="C112" s="122">
        <v>15441.9</v>
      </c>
      <c r="D112" s="122">
        <v>0</v>
      </c>
      <c r="E112" s="122">
        <v>12631.12</v>
      </c>
      <c r="F112" s="127"/>
    </row>
    <row r="113" spans="1:10" x14ac:dyDescent="0.25">
      <c r="A113" s="167">
        <v>107</v>
      </c>
      <c r="B113" s="131" t="s">
        <v>23</v>
      </c>
      <c r="C113" s="122">
        <v>0</v>
      </c>
      <c r="D113" s="122">
        <v>0</v>
      </c>
      <c r="E113" s="122">
        <v>0</v>
      </c>
      <c r="F113" s="127"/>
    </row>
    <row r="114" spans="1:10" ht="30" x14ac:dyDescent="0.25">
      <c r="A114" s="167">
        <v>108</v>
      </c>
      <c r="B114" s="125" t="s">
        <v>297</v>
      </c>
      <c r="C114" s="122">
        <v>0</v>
      </c>
      <c r="D114" s="122">
        <v>0</v>
      </c>
      <c r="E114" s="122">
        <v>0</v>
      </c>
      <c r="F114" s="127"/>
    </row>
    <row r="115" spans="1:10" x14ac:dyDescent="0.25">
      <c r="A115" s="167">
        <v>109</v>
      </c>
      <c r="B115" s="125" t="s">
        <v>30</v>
      </c>
      <c r="C115" s="122">
        <v>0</v>
      </c>
      <c r="D115" s="122">
        <v>0</v>
      </c>
      <c r="E115" s="122">
        <v>0</v>
      </c>
      <c r="F115" s="127"/>
    </row>
    <row r="116" spans="1:10" ht="60" x14ac:dyDescent="0.25">
      <c r="A116" s="167">
        <v>110</v>
      </c>
      <c r="B116" s="125" t="s">
        <v>359</v>
      </c>
      <c r="C116" s="122">
        <v>45124.62</v>
      </c>
      <c r="D116" s="122">
        <f t="shared" ref="D116:E116" si="29">D117+D118+D119+D121</f>
        <v>13537.386</v>
      </c>
      <c r="E116" s="122">
        <f t="shared" si="29"/>
        <v>31587.234</v>
      </c>
      <c r="F116" s="127" t="s">
        <v>398</v>
      </c>
      <c r="G116" s="201"/>
      <c r="H116" s="202"/>
    </row>
    <row r="117" spans="1:10" x14ac:dyDescent="0.25">
      <c r="A117" s="167">
        <v>111</v>
      </c>
      <c r="B117" s="125" t="s">
        <v>29</v>
      </c>
      <c r="C117" s="122">
        <v>0</v>
      </c>
      <c r="D117" s="122"/>
      <c r="E117" s="122"/>
      <c r="F117" s="127"/>
    </row>
    <row r="118" spans="1:10" x14ac:dyDescent="0.25">
      <c r="A118" s="167">
        <v>112</v>
      </c>
      <c r="B118" s="131" t="s">
        <v>24</v>
      </c>
      <c r="C118" s="122">
        <v>0</v>
      </c>
      <c r="D118" s="122"/>
      <c r="E118" s="122"/>
      <c r="F118" s="127"/>
    </row>
    <row r="119" spans="1:10" x14ac:dyDescent="0.25">
      <c r="A119" s="167">
        <v>113</v>
      </c>
      <c r="B119" s="131" t="s">
        <v>23</v>
      </c>
      <c r="C119" s="122">
        <v>45124.62</v>
      </c>
      <c r="D119" s="122">
        <f>C119*30%</f>
        <v>13537.386</v>
      </c>
      <c r="E119" s="122">
        <f>C119*70%</f>
        <v>31587.234</v>
      </c>
      <c r="F119" s="127"/>
    </row>
    <row r="120" spans="1:10" ht="30" x14ac:dyDescent="0.25">
      <c r="A120" s="167">
        <v>114</v>
      </c>
      <c r="B120" s="125" t="s">
        <v>297</v>
      </c>
      <c r="C120" s="122">
        <v>0</v>
      </c>
      <c r="D120" s="122">
        <v>0</v>
      </c>
      <c r="E120" s="122">
        <v>0</v>
      </c>
      <c r="F120" s="127"/>
    </row>
    <row r="121" spans="1:10" x14ac:dyDescent="0.25">
      <c r="A121" s="167">
        <v>115</v>
      </c>
      <c r="B121" s="131" t="s">
        <v>30</v>
      </c>
      <c r="C121" s="122">
        <v>0</v>
      </c>
      <c r="D121" s="122">
        <v>0</v>
      </c>
      <c r="E121" s="122">
        <v>0</v>
      </c>
      <c r="F121" s="127"/>
    </row>
    <row r="122" spans="1:10" ht="75" x14ac:dyDescent="0.25">
      <c r="A122" s="167">
        <v>116</v>
      </c>
      <c r="B122" s="125" t="s">
        <v>373</v>
      </c>
      <c r="C122" s="122">
        <f>C125</f>
        <v>30142.66</v>
      </c>
      <c r="D122" s="122">
        <f t="shared" ref="D122:E122" si="30">SUM(D123+D124+D125+D127)</f>
        <v>15071.33</v>
      </c>
      <c r="E122" s="122">
        <f t="shared" si="30"/>
        <v>22606.994999999999</v>
      </c>
      <c r="F122" s="127" t="s">
        <v>402</v>
      </c>
    </row>
    <row r="123" spans="1:10" x14ac:dyDescent="0.25">
      <c r="A123" s="167">
        <v>117</v>
      </c>
      <c r="B123" s="125" t="s">
        <v>29</v>
      </c>
      <c r="C123" s="122">
        <v>0</v>
      </c>
      <c r="D123" s="122">
        <v>0</v>
      </c>
      <c r="E123" s="122">
        <v>0</v>
      </c>
      <c r="F123" s="127"/>
    </row>
    <row r="124" spans="1:10" x14ac:dyDescent="0.25">
      <c r="A124" s="167">
        <v>118</v>
      </c>
      <c r="B124" s="131" t="s">
        <v>24</v>
      </c>
      <c r="C124" s="122">
        <v>0</v>
      </c>
      <c r="D124" s="122">
        <v>0</v>
      </c>
      <c r="E124" s="122">
        <v>0</v>
      </c>
      <c r="F124" s="127"/>
    </row>
    <row r="125" spans="1:10" x14ac:dyDescent="0.25">
      <c r="A125" s="167">
        <v>119</v>
      </c>
      <c r="B125" s="131" t="s">
        <v>23</v>
      </c>
      <c r="C125" s="122">
        <v>30142.66</v>
      </c>
      <c r="D125" s="122">
        <f>C125*50%</f>
        <v>15071.33</v>
      </c>
      <c r="E125" s="122">
        <f>C125*75%</f>
        <v>22606.994999999999</v>
      </c>
      <c r="F125" s="127"/>
    </row>
    <row r="126" spans="1:10" ht="30" x14ac:dyDescent="0.25">
      <c r="A126" s="167">
        <v>120</v>
      </c>
      <c r="B126" s="125" t="s">
        <v>297</v>
      </c>
      <c r="C126" s="122">
        <v>0</v>
      </c>
      <c r="D126" s="122">
        <v>0</v>
      </c>
      <c r="E126" s="122">
        <v>0</v>
      </c>
      <c r="F126" s="127"/>
    </row>
    <row r="127" spans="1:10" x14ac:dyDescent="0.25">
      <c r="A127" s="167">
        <v>121</v>
      </c>
      <c r="B127" s="131" t="s">
        <v>30</v>
      </c>
      <c r="C127" s="122">
        <v>0</v>
      </c>
      <c r="D127" s="122">
        <v>0</v>
      </c>
      <c r="E127" s="122">
        <v>0</v>
      </c>
      <c r="F127" s="127"/>
    </row>
    <row r="128" spans="1:10" ht="60" x14ac:dyDescent="0.25">
      <c r="A128" s="167">
        <v>122</v>
      </c>
      <c r="B128" s="131" t="s">
        <v>358</v>
      </c>
      <c r="C128" s="122">
        <f>C129+C130+C131</f>
        <v>54874.9</v>
      </c>
      <c r="D128" s="122">
        <f t="shared" ref="D128:E128" si="31">D129+D130+D131+D133</f>
        <v>19206.214999999997</v>
      </c>
      <c r="E128" s="122">
        <f t="shared" si="31"/>
        <v>11461.746999999999</v>
      </c>
      <c r="F128" s="127" t="s">
        <v>399</v>
      </c>
      <c r="G128" s="201"/>
      <c r="H128" s="202"/>
      <c r="I128" s="202"/>
      <c r="J128" s="202"/>
    </row>
    <row r="129" spans="1:7" x14ac:dyDescent="0.25">
      <c r="A129" s="167">
        <v>123</v>
      </c>
      <c r="B129" s="125" t="s">
        <v>29</v>
      </c>
      <c r="C129" s="122">
        <v>0</v>
      </c>
      <c r="D129" s="122">
        <v>0</v>
      </c>
      <c r="E129" s="122">
        <v>0</v>
      </c>
      <c r="F129" s="127"/>
    </row>
    <row r="130" spans="1:7" x14ac:dyDescent="0.25">
      <c r="A130" s="167">
        <v>124</v>
      </c>
      <c r="B130" s="125" t="s">
        <v>24</v>
      </c>
      <c r="C130" s="122">
        <v>9489.9</v>
      </c>
      <c r="D130" s="122">
        <f>C130*35%</f>
        <v>3321.4649999999997</v>
      </c>
      <c r="E130" s="122">
        <v>4544.3459999999995</v>
      </c>
      <c r="F130" s="127"/>
    </row>
    <row r="131" spans="1:7" x14ac:dyDescent="0.25">
      <c r="A131" s="167">
        <v>125</v>
      </c>
      <c r="B131" s="125" t="s">
        <v>23</v>
      </c>
      <c r="C131" s="122">
        <v>45385</v>
      </c>
      <c r="D131" s="122">
        <f>C131*35%</f>
        <v>15884.749999999998</v>
      </c>
      <c r="E131" s="122">
        <f>2373.055+E130</f>
        <v>6917.4009999999998</v>
      </c>
      <c r="F131" s="127"/>
      <c r="G131" s="134"/>
    </row>
    <row r="132" spans="1:7" ht="30" x14ac:dyDescent="0.25">
      <c r="A132" s="167">
        <v>126</v>
      </c>
      <c r="B132" s="125" t="s">
        <v>297</v>
      </c>
      <c r="C132" s="122">
        <v>9489.9</v>
      </c>
      <c r="D132" s="122">
        <f>C132*35%</f>
        <v>3321.4649999999997</v>
      </c>
      <c r="E132" s="122">
        <v>4544.3500000000004</v>
      </c>
      <c r="F132" s="127"/>
      <c r="G132" s="134"/>
    </row>
    <row r="133" spans="1:7" x14ac:dyDescent="0.25">
      <c r="A133" s="167">
        <v>127</v>
      </c>
      <c r="B133" s="125" t="s">
        <v>30</v>
      </c>
      <c r="C133" s="122">
        <v>0</v>
      </c>
      <c r="D133" s="122">
        <v>0</v>
      </c>
      <c r="E133" s="122">
        <v>0</v>
      </c>
      <c r="F133" s="127"/>
    </row>
    <row r="134" spans="1:7" ht="90" x14ac:dyDescent="0.25">
      <c r="A134" s="167">
        <v>128</v>
      </c>
      <c r="B134" s="131" t="s">
        <v>376</v>
      </c>
      <c r="C134" s="122">
        <v>4062.7710000000002</v>
      </c>
      <c r="D134" s="122">
        <f t="shared" ref="D134:E134" si="32">D135+D136+D137+D139</f>
        <v>2031.3855000000001</v>
      </c>
      <c r="E134" s="122">
        <f t="shared" si="32"/>
        <v>3047.05</v>
      </c>
      <c r="F134" s="127" t="s">
        <v>400</v>
      </c>
    </row>
    <row r="135" spans="1:7" x14ac:dyDescent="0.25">
      <c r="A135" s="167">
        <v>129</v>
      </c>
      <c r="B135" s="125" t="s">
        <v>29</v>
      </c>
      <c r="C135" s="122">
        <v>4062.7710000000002</v>
      </c>
      <c r="D135" s="122">
        <f>C135*50%</f>
        <v>2031.3855000000001</v>
      </c>
      <c r="E135" s="122">
        <v>3047.05</v>
      </c>
      <c r="F135" s="127"/>
    </row>
    <row r="136" spans="1:7" x14ac:dyDescent="0.25">
      <c r="A136" s="167">
        <v>130</v>
      </c>
      <c r="B136" s="125" t="s">
        <v>24</v>
      </c>
      <c r="C136" s="122">
        <v>0</v>
      </c>
      <c r="D136" s="122">
        <v>0</v>
      </c>
      <c r="E136" s="122">
        <v>0</v>
      </c>
      <c r="F136" s="127"/>
    </row>
    <row r="137" spans="1:7" x14ac:dyDescent="0.25">
      <c r="A137" s="167">
        <v>131</v>
      </c>
      <c r="B137" s="125" t="s">
        <v>23</v>
      </c>
      <c r="C137" s="122">
        <v>0</v>
      </c>
      <c r="D137" s="122">
        <v>0</v>
      </c>
      <c r="E137" s="122">
        <v>0</v>
      </c>
      <c r="F137" s="127"/>
    </row>
    <row r="138" spans="1:7" ht="30" x14ac:dyDescent="0.25">
      <c r="A138" s="167">
        <v>132</v>
      </c>
      <c r="B138" s="125" t="s">
        <v>297</v>
      </c>
      <c r="C138" s="122">
        <v>0</v>
      </c>
      <c r="D138" s="122">
        <v>0</v>
      </c>
      <c r="E138" s="122">
        <v>0</v>
      </c>
      <c r="F138" s="127"/>
    </row>
    <row r="139" spans="1:7" x14ac:dyDescent="0.25">
      <c r="A139" s="167">
        <v>133</v>
      </c>
      <c r="B139" s="125" t="s">
        <v>30</v>
      </c>
      <c r="C139" s="122">
        <v>0</v>
      </c>
      <c r="D139" s="122">
        <v>0</v>
      </c>
      <c r="E139" s="122">
        <v>0</v>
      </c>
      <c r="F139" s="127"/>
    </row>
    <row r="140" spans="1:7" ht="120" x14ac:dyDescent="0.25">
      <c r="A140" s="167">
        <v>134</v>
      </c>
      <c r="B140" s="141" t="s">
        <v>386</v>
      </c>
      <c r="C140" s="122">
        <f>C141+C142+C143+C145</f>
        <v>359.4</v>
      </c>
      <c r="D140" s="122">
        <f t="shared" ref="D140:E140" si="33">D141+D142+D143+D145</f>
        <v>0</v>
      </c>
      <c r="E140" s="122">
        <f t="shared" si="33"/>
        <v>0</v>
      </c>
      <c r="F140" s="127" t="s">
        <v>401</v>
      </c>
    </row>
    <row r="141" spans="1:7" x14ac:dyDescent="0.25">
      <c r="A141" s="167">
        <v>135</v>
      </c>
      <c r="B141" s="143" t="s">
        <v>29</v>
      </c>
      <c r="C141" s="122">
        <v>359.4</v>
      </c>
      <c r="D141" s="122">
        <v>0</v>
      </c>
      <c r="E141" s="122">
        <v>0</v>
      </c>
      <c r="F141" s="127"/>
    </row>
    <row r="142" spans="1:7" x14ac:dyDescent="0.25">
      <c r="A142" s="167">
        <v>136</v>
      </c>
      <c r="B142" s="143" t="s">
        <v>24</v>
      </c>
      <c r="C142" s="122">
        <v>0</v>
      </c>
      <c r="D142" s="122">
        <v>0</v>
      </c>
      <c r="E142" s="122">
        <v>0</v>
      </c>
      <c r="F142" s="127"/>
    </row>
    <row r="143" spans="1:7" x14ac:dyDescent="0.25">
      <c r="A143" s="167">
        <v>137</v>
      </c>
      <c r="B143" s="143" t="s">
        <v>23</v>
      </c>
      <c r="C143" s="122">
        <v>0</v>
      </c>
      <c r="D143" s="122">
        <v>0</v>
      </c>
      <c r="E143" s="122">
        <v>0</v>
      </c>
      <c r="F143" s="127"/>
    </row>
    <row r="144" spans="1:7" ht="30" x14ac:dyDescent="0.25">
      <c r="A144" s="167">
        <v>138</v>
      </c>
      <c r="B144" s="143" t="s">
        <v>297</v>
      </c>
      <c r="C144" s="122">
        <v>0</v>
      </c>
      <c r="D144" s="122">
        <v>0</v>
      </c>
      <c r="E144" s="122">
        <v>0</v>
      </c>
      <c r="F144" s="127"/>
    </row>
    <row r="145" spans="1:6" x14ac:dyDescent="0.25">
      <c r="A145" s="167">
        <v>139</v>
      </c>
      <c r="B145" s="143" t="s">
        <v>30</v>
      </c>
      <c r="C145" s="122">
        <v>0</v>
      </c>
      <c r="D145" s="122">
        <v>0</v>
      </c>
      <c r="E145" s="122">
        <v>0</v>
      </c>
      <c r="F145" s="127"/>
    </row>
    <row r="146" spans="1:6" ht="135" x14ac:dyDescent="0.25">
      <c r="A146" s="167">
        <v>140</v>
      </c>
      <c r="B146" s="125" t="s">
        <v>385</v>
      </c>
      <c r="C146" s="122">
        <f>C147+C148+C149+C151</f>
        <v>2346</v>
      </c>
      <c r="D146" s="122">
        <f t="shared" ref="D146:E146" si="34">D147+D148+D149+D151</f>
        <v>0</v>
      </c>
      <c r="E146" s="122">
        <f t="shared" si="34"/>
        <v>0</v>
      </c>
      <c r="F146" s="127" t="s">
        <v>403</v>
      </c>
    </row>
    <row r="147" spans="1:6" x14ac:dyDescent="0.25">
      <c r="A147" s="167">
        <v>141</v>
      </c>
      <c r="B147" s="143" t="s">
        <v>29</v>
      </c>
      <c r="C147" s="122">
        <v>0</v>
      </c>
      <c r="D147" s="122">
        <v>0</v>
      </c>
      <c r="E147" s="122">
        <v>0</v>
      </c>
      <c r="F147" s="127"/>
    </row>
    <row r="148" spans="1:6" x14ac:dyDescent="0.25">
      <c r="A148" s="167">
        <v>142</v>
      </c>
      <c r="B148" s="143" t="s">
        <v>24</v>
      </c>
      <c r="C148" s="122">
        <v>2346</v>
      </c>
      <c r="D148" s="122">
        <v>0</v>
      </c>
      <c r="E148" s="122">
        <v>0</v>
      </c>
      <c r="F148" s="127"/>
    </row>
    <row r="149" spans="1:6" x14ac:dyDescent="0.25">
      <c r="A149" s="167">
        <v>143</v>
      </c>
      <c r="B149" s="143" t="s">
        <v>23</v>
      </c>
      <c r="C149" s="122">
        <v>0</v>
      </c>
      <c r="D149" s="122">
        <v>0</v>
      </c>
      <c r="E149" s="122">
        <v>0</v>
      </c>
      <c r="F149" s="127"/>
    </row>
    <row r="150" spans="1:6" ht="30" x14ac:dyDescent="0.25">
      <c r="A150" s="167">
        <v>144</v>
      </c>
      <c r="B150" s="143" t="s">
        <v>297</v>
      </c>
      <c r="C150" s="122">
        <v>0</v>
      </c>
      <c r="D150" s="122">
        <v>0</v>
      </c>
      <c r="E150" s="122">
        <v>0</v>
      </c>
      <c r="F150" s="127"/>
    </row>
    <row r="151" spans="1:6" x14ac:dyDescent="0.25">
      <c r="A151" s="167">
        <v>145</v>
      </c>
      <c r="B151" s="143" t="s">
        <v>30</v>
      </c>
      <c r="C151" s="122">
        <v>0</v>
      </c>
      <c r="D151" s="122">
        <v>0</v>
      </c>
      <c r="E151" s="122">
        <v>0</v>
      </c>
      <c r="F151" s="127"/>
    </row>
    <row r="152" spans="1:6" ht="60" x14ac:dyDescent="0.25">
      <c r="A152" s="167">
        <v>146</v>
      </c>
      <c r="B152" s="125" t="s">
        <v>343</v>
      </c>
      <c r="C152" s="125"/>
      <c r="D152" s="125"/>
      <c r="E152" s="125"/>
      <c r="F152" s="125"/>
    </row>
    <row r="153" spans="1:6" ht="30" x14ac:dyDescent="0.25">
      <c r="A153" s="167">
        <v>147</v>
      </c>
      <c r="B153" s="131" t="s">
        <v>19</v>
      </c>
      <c r="C153" s="122">
        <v>356852.47477999999</v>
      </c>
      <c r="D153" s="122">
        <f t="shared" ref="D153:E153" si="35">D154+D155+D156+D158</f>
        <v>40682.226406000009</v>
      </c>
      <c r="E153" s="122">
        <f t="shared" si="35"/>
        <v>91697.047999999995</v>
      </c>
      <c r="F153" s="127"/>
    </row>
    <row r="154" spans="1:6" x14ac:dyDescent="0.25">
      <c r="A154" s="167">
        <v>148</v>
      </c>
      <c r="B154" s="125" t="s">
        <v>29</v>
      </c>
      <c r="C154" s="122">
        <v>0</v>
      </c>
      <c r="D154" s="122">
        <f t="shared" ref="D154:E154" si="36">D160+D166+D172+D178+D184+D190+D196+D202+D208+D214</f>
        <v>0</v>
      </c>
      <c r="E154" s="122">
        <f t="shared" si="36"/>
        <v>0</v>
      </c>
      <c r="F154" s="127"/>
    </row>
    <row r="155" spans="1:6" x14ac:dyDescent="0.25">
      <c r="A155" s="167">
        <v>149</v>
      </c>
      <c r="B155" s="125" t="s">
        <v>24</v>
      </c>
      <c r="C155" s="122">
        <f t="shared" ref="C155:E158" si="37">C161+C167+C173+C179+C185+C191+C197+C203+C209+C215</f>
        <v>1509.1</v>
      </c>
      <c r="D155" s="122">
        <f t="shared" si="37"/>
        <v>186.16499999999999</v>
      </c>
      <c r="E155" s="122">
        <f t="shared" si="37"/>
        <v>711.4</v>
      </c>
      <c r="F155" s="127"/>
    </row>
    <row r="156" spans="1:6" x14ac:dyDescent="0.25">
      <c r="A156" s="167">
        <v>150</v>
      </c>
      <c r="B156" s="125" t="s">
        <v>23</v>
      </c>
      <c r="C156" s="122">
        <f t="shared" si="37"/>
        <v>355343.37478000001</v>
      </c>
      <c r="D156" s="122">
        <f t="shared" si="37"/>
        <v>40496.061406000008</v>
      </c>
      <c r="E156" s="122">
        <f t="shared" si="37"/>
        <v>90985.648000000001</v>
      </c>
      <c r="F156" s="127"/>
    </row>
    <row r="157" spans="1:6" ht="30" x14ac:dyDescent="0.25">
      <c r="A157" s="167">
        <v>151</v>
      </c>
      <c r="B157" s="125" t="s">
        <v>297</v>
      </c>
      <c r="C157" s="122">
        <f>C163+C169+C175+C181+C187+C193+C199+C205+C211+C217</f>
        <v>1331.44</v>
      </c>
      <c r="D157" s="122">
        <f>D163+D169+D175+D181+D187+D193+D199+D205+D211+D217</f>
        <v>306.096</v>
      </c>
      <c r="E157" s="122">
        <f>E163+E169+E175+E181+E187+E193+E199+E205+E211+E217</f>
        <v>998.57999999999993</v>
      </c>
      <c r="F157" s="127"/>
    </row>
    <row r="158" spans="1:6" x14ac:dyDescent="0.25">
      <c r="A158" s="167">
        <v>152</v>
      </c>
      <c r="B158" s="125" t="s">
        <v>30</v>
      </c>
      <c r="C158" s="122">
        <v>0</v>
      </c>
      <c r="D158" s="122">
        <f t="shared" si="37"/>
        <v>0</v>
      </c>
      <c r="E158" s="122">
        <f t="shared" si="37"/>
        <v>0</v>
      </c>
      <c r="F158" s="127"/>
    </row>
    <row r="159" spans="1:6" ht="90" x14ac:dyDescent="0.25">
      <c r="A159" s="167">
        <v>153</v>
      </c>
      <c r="B159" s="131" t="s">
        <v>360</v>
      </c>
      <c r="C159" s="122">
        <v>9419.4866600000005</v>
      </c>
      <c r="D159" s="122">
        <f t="shared" ref="D159:E159" si="38">D160+D161+D162+D164</f>
        <v>0</v>
      </c>
      <c r="E159" s="122">
        <f t="shared" si="38"/>
        <v>0</v>
      </c>
      <c r="F159" s="127" t="s">
        <v>404</v>
      </c>
    </row>
    <row r="160" spans="1:6" x14ac:dyDescent="0.25">
      <c r="A160" s="167">
        <v>154</v>
      </c>
      <c r="B160" s="125" t="s">
        <v>29</v>
      </c>
      <c r="C160" s="133">
        <v>0</v>
      </c>
      <c r="D160" s="133">
        <v>0</v>
      </c>
      <c r="E160" s="133">
        <v>0</v>
      </c>
      <c r="F160" s="127"/>
    </row>
    <row r="161" spans="1:11" x14ac:dyDescent="0.25">
      <c r="A161" s="167">
        <v>155</v>
      </c>
      <c r="B161" s="125" t="s">
        <v>24</v>
      </c>
      <c r="C161" s="133">
        <v>0</v>
      </c>
      <c r="D161" s="133">
        <v>0</v>
      </c>
      <c r="E161" s="133">
        <v>0</v>
      </c>
      <c r="F161" s="127"/>
    </row>
    <row r="162" spans="1:11" x14ac:dyDescent="0.25">
      <c r="A162" s="167">
        <v>156</v>
      </c>
      <c r="B162" s="125" t="s">
        <v>23</v>
      </c>
      <c r="C162" s="122">
        <v>9419.4866600000005</v>
      </c>
      <c r="D162" s="133">
        <v>0</v>
      </c>
      <c r="E162" s="133">
        <v>0</v>
      </c>
      <c r="F162" s="127"/>
    </row>
    <row r="163" spans="1:11" ht="31.5" x14ac:dyDescent="0.25">
      <c r="A163" s="167">
        <v>157</v>
      </c>
      <c r="B163" s="129" t="s">
        <v>297</v>
      </c>
      <c r="C163" s="133">
        <v>0</v>
      </c>
      <c r="D163" s="133">
        <v>0</v>
      </c>
      <c r="E163" s="133">
        <v>0</v>
      </c>
      <c r="F163" s="127"/>
    </row>
    <row r="164" spans="1:11" x14ac:dyDescent="0.25">
      <c r="A164" s="167">
        <v>158</v>
      </c>
      <c r="B164" s="125" t="s">
        <v>30</v>
      </c>
      <c r="C164" s="133">
        <v>0</v>
      </c>
      <c r="D164" s="133">
        <v>0</v>
      </c>
      <c r="E164" s="133">
        <v>0</v>
      </c>
      <c r="F164" s="127"/>
    </row>
    <row r="165" spans="1:11" ht="45" x14ac:dyDescent="0.25">
      <c r="A165" s="167">
        <v>159</v>
      </c>
      <c r="B165" s="154" t="s">
        <v>361</v>
      </c>
      <c r="C165" s="122">
        <v>1063.8</v>
      </c>
      <c r="D165" s="122">
        <f t="shared" ref="D165:E165" si="39">D166+D167+D168+D170</f>
        <v>372.33</v>
      </c>
      <c r="E165" s="122">
        <f t="shared" si="39"/>
        <v>1063.8</v>
      </c>
      <c r="F165" s="127" t="s">
        <v>405</v>
      </c>
    </row>
    <row r="166" spans="1:11" x14ac:dyDescent="0.25">
      <c r="A166" s="167">
        <v>160</v>
      </c>
      <c r="B166" s="125" t="s">
        <v>29</v>
      </c>
      <c r="C166" s="144">
        <v>0</v>
      </c>
      <c r="D166" s="144">
        <v>0</v>
      </c>
      <c r="E166" s="144">
        <v>0</v>
      </c>
      <c r="F166" s="127"/>
    </row>
    <row r="167" spans="1:11" x14ac:dyDescent="0.25">
      <c r="A167" s="167">
        <v>161</v>
      </c>
      <c r="B167" s="125" t="s">
        <v>24</v>
      </c>
      <c r="C167" s="144">
        <v>531.9</v>
      </c>
      <c r="D167" s="144">
        <f>C167*35%</f>
        <v>186.16499999999999</v>
      </c>
      <c r="E167" s="144">
        <v>531.9</v>
      </c>
      <c r="F167" s="127"/>
    </row>
    <row r="168" spans="1:11" x14ac:dyDescent="0.25">
      <c r="A168" s="167">
        <v>162</v>
      </c>
      <c r="B168" s="125" t="s">
        <v>23</v>
      </c>
      <c r="C168" s="144">
        <v>531.9</v>
      </c>
      <c r="D168" s="144">
        <f t="shared" ref="D168:D170" si="40">C168*35%</f>
        <v>186.16499999999999</v>
      </c>
      <c r="E168" s="144">
        <v>531.9</v>
      </c>
      <c r="F168" s="127"/>
    </row>
    <row r="169" spans="1:11" ht="30" x14ac:dyDescent="0.25">
      <c r="A169" s="167">
        <v>163</v>
      </c>
      <c r="B169" s="125" t="s">
        <v>297</v>
      </c>
      <c r="C169" s="122">
        <v>531.9</v>
      </c>
      <c r="D169" s="144">
        <f t="shared" si="40"/>
        <v>186.16499999999999</v>
      </c>
      <c r="E169" s="144">
        <f t="shared" ref="E169:E170" si="41">C169*75%</f>
        <v>398.92499999999995</v>
      </c>
      <c r="F169" s="127"/>
    </row>
    <row r="170" spans="1:11" x14ac:dyDescent="0.25">
      <c r="A170" s="167">
        <v>164</v>
      </c>
      <c r="B170" s="125" t="s">
        <v>30</v>
      </c>
      <c r="C170" s="144">
        <v>0</v>
      </c>
      <c r="D170" s="144">
        <f t="shared" si="40"/>
        <v>0</v>
      </c>
      <c r="E170" s="144">
        <f t="shared" si="41"/>
        <v>0</v>
      </c>
      <c r="F170" s="127"/>
    </row>
    <row r="171" spans="1:11" ht="75" x14ac:dyDescent="0.25">
      <c r="A171" s="167">
        <v>165</v>
      </c>
      <c r="B171" s="154" t="s">
        <v>362</v>
      </c>
      <c r="C171" s="122">
        <v>0</v>
      </c>
      <c r="D171" s="122">
        <f t="shared" ref="D171:E171" si="42">D172+D173+D174+D176</f>
        <v>0</v>
      </c>
      <c r="E171" s="122">
        <f t="shared" si="42"/>
        <v>0</v>
      </c>
      <c r="F171" s="127" t="s">
        <v>406</v>
      </c>
    </row>
    <row r="172" spans="1:11" x14ac:dyDescent="0.25">
      <c r="A172" s="167">
        <v>166</v>
      </c>
      <c r="B172" s="125" t="s">
        <v>29</v>
      </c>
      <c r="C172" s="122">
        <v>0</v>
      </c>
      <c r="D172" s="122">
        <v>0</v>
      </c>
      <c r="E172" s="122">
        <v>0</v>
      </c>
      <c r="F172" s="123"/>
    </row>
    <row r="173" spans="1:11" x14ac:dyDescent="0.25">
      <c r="A173" s="167">
        <v>167</v>
      </c>
      <c r="B173" s="125" t="s">
        <v>24</v>
      </c>
      <c r="C173" s="122">
        <v>0</v>
      </c>
      <c r="D173" s="122">
        <v>0</v>
      </c>
      <c r="E173" s="122">
        <v>0</v>
      </c>
      <c r="F173" s="127"/>
    </row>
    <row r="174" spans="1:11" x14ac:dyDescent="0.25">
      <c r="A174" s="167">
        <v>168</v>
      </c>
      <c r="B174" s="125" t="s">
        <v>23</v>
      </c>
      <c r="C174" s="122">
        <v>0</v>
      </c>
      <c r="D174" s="122">
        <v>0</v>
      </c>
      <c r="E174" s="122">
        <v>0</v>
      </c>
      <c r="F174" s="127"/>
      <c r="I174" s="155"/>
      <c r="J174" s="155"/>
      <c r="K174" s="155"/>
    </row>
    <row r="175" spans="1:11" ht="30" x14ac:dyDescent="0.25">
      <c r="A175" s="167">
        <v>169</v>
      </c>
      <c r="B175" s="125" t="s">
        <v>297</v>
      </c>
      <c r="C175" s="122">
        <v>0</v>
      </c>
      <c r="D175" s="122">
        <v>0</v>
      </c>
      <c r="E175" s="122">
        <v>0</v>
      </c>
      <c r="F175" s="127"/>
      <c r="I175" s="155"/>
      <c r="J175" s="155"/>
      <c r="K175" s="155"/>
    </row>
    <row r="176" spans="1:11" x14ac:dyDescent="0.25">
      <c r="A176" s="167">
        <v>170</v>
      </c>
      <c r="B176" s="125" t="s">
        <v>30</v>
      </c>
      <c r="C176" s="122">
        <v>0</v>
      </c>
      <c r="D176" s="122">
        <v>0</v>
      </c>
      <c r="E176" s="122">
        <v>0</v>
      </c>
      <c r="F176" s="127"/>
      <c r="I176" s="155"/>
      <c r="J176" s="155"/>
      <c r="K176" s="155"/>
    </row>
    <row r="177" spans="1:11" ht="60" x14ac:dyDescent="0.25">
      <c r="A177" s="167">
        <v>171</v>
      </c>
      <c r="B177" s="154" t="s">
        <v>363</v>
      </c>
      <c r="C177" s="122">
        <v>0</v>
      </c>
      <c r="D177" s="122">
        <f t="shared" ref="D177:E177" si="43">D178+D179+D180+D182</f>
        <v>0</v>
      </c>
      <c r="E177" s="122">
        <f t="shared" si="43"/>
        <v>0</v>
      </c>
      <c r="F177" s="127" t="s">
        <v>407</v>
      </c>
      <c r="I177" s="158"/>
      <c r="J177" s="158"/>
      <c r="K177" s="155"/>
    </row>
    <row r="178" spans="1:11" x14ac:dyDescent="0.25">
      <c r="A178" s="167">
        <v>172</v>
      </c>
      <c r="B178" s="125" t="s">
        <v>29</v>
      </c>
      <c r="C178" s="144">
        <v>0</v>
      </c>
      <c r="D178" s="144">
        <v>0</v>
      </c>
      <c r="E178" s="144">
        <v>0</v>
      </c>
      <c r="F178" s="127"/>
      <c r="I178" s="155"/>
      <c r="J178" s="155"/>
      <c r="K178" s="155"/>
    </row>
    <row r="179" spans="1:11" x14ac:dyDescent="0.25">
      <c r="A179" s="167">
        <v>173</v>
      </c>
      <c r="B179" s="125" t="s">
        <v>24</v>
      </c>
      <c r="C179" s="144">
        <v>0</v>
      </c>
      <c r="D179" s="144">
        <v>0</v>
      </c>
      <c r="E179" s="144">
        <v>0</v>
      </c>
      <c r="F179" s="127"/>
      <c r="I179" s="156"/>
      <c r="J179" s="155"/>
      <c r="K179" s="155"/>
    </row>
    <row r="180" spans="1:11" x14ac:dyDescent="0.25">
      <c r="A180" s="167">
        <v>174</v>
      </c>
      <c r="B180" s="125" t="s">
        <v>23</v>
      </c>
      <c r="C180" s="122">
        <v>0</v>
      </c>
      <c r="D180" s="122">
        <v>0</v>
      </c>
      <c r="E180" s="122">
        <v>0</v>
      </c>
      <c r="F180" s="127"/>
    </row>
    <row r="181" spans="1:11" ht="30" x14ac:dyDescent="0.25">
      <c r="A181" s="167">
        <v>175</v>
      </c>
      <c r="B181" s="125" t="s">
        <v>297</v>
      </c>
      <c r="C181" s="122">
        <v>0</v>
      </c>
      <c r="D181" s="122">
        <v>0</v>
      </c>
      <c r="E181" s="122">
        <v>0</v>
      </c>
      <c r="F181" s="127"/>
    </row>
    <row r="182" spans="1:11" x14ac:dyDescent="0.25">
      <c r="A182" s="167">
        <v>176</v>
      </c>
      <c r="B182" s="125" t="s">
        <v>30</v>
      </c>
      <c r="C182" s="122">
        <v>0</v>
      </c>
      <c r="D182" s="122">
        <v>0</v>
      </c>
      <c r="E182" s="122">
        <v>0</v>
      </c>
      <c r="F182" s="127"/>
    </row>
    <row r="183" spans="1:11" ht="75" x14ac:dyDescent="0.25">
      <c r="A183" s="167">
        <v>177</v>
      </c>
      <c r="B183" s="136" t="s">
        <v>372</v>
      </c>
      <c r="C183" s="122">
        <f>C184+C185+C186+C188</f>
        <v>278648.80812</v>
      </c>
      <c r="D183" s="122">
        <f t="shared" ref="D183:E183" si="44">D184+D185+D186+D188</f>
        <v>13932.440406000002</v>
      </c>
      <c r="E183" s="122">
        <f t="shared" si="44"/>
        <v>56383.027999999998</v>
      </c>
      <c r="F183" s="127" t="s">
        <v>408</v>
      </c>
    </row>
    <row r="184" spans="1:11" x14ac:dyDescent="0.25">
      <c r="A184" s="167">
        <v>178</v>
      </c>
      <c r="B184" s="125" t="s">
        <v>29</v>
      </c>
      <c r="C184" s="133">
        <v>0</v>
      </c>
      <c r="D184" s="133">
        <v>0</v>
      </c>
      <c r="E184" s="133">
        <v>0</v>
      </c>
      <c r="F184" s="127"/>
    </row>
    <row r="185" spans="1:11" x14ac:dyDescent="0.25">
      <c r="A185" s="167">
        <v>179</v>
      </c>
      <c r="B185" s="125" t="s">
        <v>24</v>
      </c>
      <c r="C185" s="133">
        <v>0</v>
      </c>
      <c r="D185" s="133">
        <v>0</v>
      </c>
      <c r="E185" s="133">
        <v>0</v>
      </c>
      <c r="F185" s="127"/>
    </row>
    <row r="186" spans="1:11" x14ac:dyDescent="0.25">
      <c r="A186" s="167">
        <v>180</v>
      </c>
      <c r="B186" s="125" t="s">
        <v>23</v>
      </c>
      <c r="C186" s="133">
        <v>278648.80812</v>
      </c>
      <c r="D186" s="133">
        <f>C186*5%</f>
        <v>13932.440406000002</v>
      </c>
      <c r="E186" s="133">
        <v>56383.027999999998</v>
      </c>
      <c r="F186" s="127"/>
    </row>
    <row r="187" spans="1:11" ht="30" x14ac:dyDescent="0.25">
      <c r="A187" s="167">
        <v>181</v>
      </c>
      <c r="B187" s="125" t="s">
        <v>297</v>
      </c>
      <c r="C187" s="133">
        <v>0</v>
      </c>
      <c r="D187" s="133">
        <v>0</v>
      </c>
      <c r="E187" s="133">
        <v>0</v>
      </c>
      <c r="F187" s="127"/>
    </row>
    <row r="188" spans="1:11" x14ac:dyDescent="0.25">
      <c r="A188" s="167">
        <v>182</v>
      </c>
      <c r="B188" s="125" t="s">
        <v>30</v>
      </c>
      <c r="C188" s="133">
        <v>0</v>
      </c>
      <c r="D188" s="133">
        <v>0</v>
      </c>
      <c r="E188" s="133">
        <v>0</v>
      </c>
      <c r="F188" s="127"/>
    </row>
    <row r="189" spans="1:11" ht="60" x14ac:dyDescent="0.25">
      <c r="A189" s="167">
        <v>183</v>
      </c>
      <c r="B189" s="136" t="s">
        <v>364</v>
      </c>
      <c r="C189" s="122">
        <f>C190+C191+C192+C194</f>
        <v>65943.64</v>
      </c>
      <c r="D189" s="122">
        <f t="shared" ref="D189:E189" si="45">D190+D191+D192+D194</f>
        <v>26377.456000000002</v>
      </c>
      <c r="E189" s="122">
        <f t="shared" si="45"/>
        <v>33931.22</v>
      </c>
      <c r="F189" s="127" t="s">
        <v>409</v>
      </c>
    </row>
    <row r="190" spans="1:11" x14ac:dyDescent="0.25">
      <c r="A190" s="167">
        <v>184</v>
      </c>
      <c r="B190" s="131" t="str">
        <f>B184</f>
        <v>федеральный бюджет</v>
      </c>
      <c r="C190" s="152">
        <v>0</v>
      </c>
      <c r="D190" s="152">
        <v>0</v>
      </c>
      <c r="E190" s="152">
        <v>0</v>
      </c>
      <c r="F190" s="127"/>
    </row>
    <row r="191" spans="1:11" x14ac:dyDescent="0.25">
      <c r="A191" s="167">
        <v>185</v>
      </c>
      <c r="B191" s="131" t="str">
        <f>B185</f>
        <v>областной бюджет</v>
      </c>
      <c r="C191" s="152">
        <v>0</v>
      </c>
      <c r="D191" s="152">
        <v>0</v>
      </c>
      <c r="E191" s="152">
        <v>0</v>
      </c>
      <c r="F191" s="127"/>
    </row>
    <row r="192" spans="1:11" x14ac:dyDescent="0.25">
      <c r="A192" s="167">
        <v>186</v>
      </c>
      <c r="B192" s="131" t="str">
        <f>B186</f>
        <v>местный бюджет</v>
      </c>
      <c r="C192" s="133">
        <v>65943.64</v>
      </c>
      <c r="D192" s="133">
        <f>C192*40%</f>
        <v>26377.456000000002</v>
      </c>
      <c r="E192" s="133">
        <v>33931.22</v>
      </c>
      <c r="F192" s="127"/>
    </row>
    <row r="193" spans="1:6" ht="30" x14ac:dyDescent="0.25">
      <c r="A193" s="167">
        <v>187</v>
      </c>
      <c r="B193" s="125" t="s">
        <v>297</v>
      </c>
      <c r="C193" s="133">
        <v>0</v>
      </c>
      <c r="D193" s="133">
        <v>0</v>
      </c>
      <c r="E193" s="133">
        <v>0</v>
      </c>
      <c r="F193" s="127"/>
    </row>
    <row r="194" spans="1:6" x14ac:dyDescent="0.25">
      <c r="A194" s="167">
        <v>188</v>
      </c>
      <c r="B194" s="131" t="str">
        <f>B188</f>
        <v>внебюджетные источники</v>
      </c>
      <c r="C194" s="152">
        <v>0</v>
      </c>
      <c r="D194" s="152">
        <v>0</v>
      </c>
      <c r="E194" s="152">
        <v>0</v>
      </c>
      <c r="F194" s="127"/>
    </row>
    <row r="195" spans="1:6" ht="30" x14ac:dyDescent="0.25">
      <c r="A195" s="167">
        <v>189</v>
      </c>
      <c r="B195" s="136" t="s">
        <v>365</v>
      </c>
      <c r="C195" s="133">
        <v>0</v>
      </c>
      <c r="D195" s="133">
        <f t="shared" ref="D195:E195" si="46">D196+D197+D198+D200</f>
        <v>0</v>
      </c>
      <c r="E195" s="133">
        <f t="shared" si="46"/>
        <v>0</v>
      </c>
      <c r="F195" s="157" t="s">
        <v>410</v>
      </c>
    </row>
    <row r="196" spans="1:6" x14ac:dyDescent="0.25">
      <c r="A196" s="167">
        <v>190</v>
      </c>
      <c r="B196" s="131" t="s">
        <v>29</v>
      </c>
      <c r="C196" s="133">
        <v>0</v>
      </c>
      <c r="D196" s="133">
        <v>0</v>
      </c>
      <c r="E196" s="133">
        <v>0</v>
      </c>
      <c r="F196" s="127"/>
    </row>
    <row r="197" spans="1:6" x14ac:dyDescent="0.25">
      <c r="A197" s="167">
        <v>191</v>
      </c>
      <c r="B197" s="131" t="s">
        <v>24</v>
      </c>
      <c r="C197" s="133">
        <v>0</v>
      </c>
      <c r="D197" s="133">
        <v>0</v>
      </c>
      <c r="E197" s="133">
        <v>0</v>
      </c>
      <c r="F197" s="127"/>
    </row>
    <row r="198" spans="1:6" x14ac:dyDescent="0.25">
      <c r="A198" s="167">
        <v>192</v>
      </c>
      <c r="B198" s="131" t="s">
        <v>23</v>
      </c>
      <c r="C198" s="133">
        <v>0</v>
      </c>
      <c r="D198" s="133">
        <v>0</v>
      </c>
      <c r="E198" s="133">
        <v>0</v>
      </c>
      <c r="F198" s="127"/>
    </row>
    <row r="199" spans="1:6" ht="30" x14ac:dyDescent="0.25">
      <c r="A199" s="167">
        <v>193</v>
      </c>
      <c r="B199" s="125" t="s">
        <v>297</v>
      </c>
      <c r="C199" s="133">
        <v>0</v>
      </c>
      <c r="D199" s="133">
        <v>0</v>
      </c>
      <c r="E199" s="133">
        <v>0</v>
      </c>
      <c r="F199" s="127"/>
    </row>
    <row r="200" spans="1:6" x14ac:dyDescent="0.25">
      <c r="A200" s="167">
        <v>194</v>
      </c>
      <c r="B200" s="131" t="s">
        <v>30</v>
      </c>
      <c r="C200" s="133">
        <v>0</v>
      </c>
      <c r="D200" s="133">
        <v>0</v>
      </c>
      <c r="E200" s="133">
        <v>0</v>
      </c>
      <c r="F200" s="127"/>
    </row>
    <row r="201" spans="1:6" ht="90" x14ac:dyDescent="0.25">
      <c r="A201" s="167">
        <v>195</v>
      </c>
      <c r="B201" s="136" t="s">
        <v>366</v>
      </c>
      <c r="C201" s="122">
        <v>0</v>
      </c>
      <c r="D201" s="122">
        <f t="shared" ref="D201:E201" si="47">D202+D203+D204+D206</f>
        <v>0</v>
      </c>
      <c r="E201" s="122">
        <f t="shared" si="47"/>
        <v>0</v>
      </c>
      <c r="F201" s="127" t="s">
        <v>411</v>
      </c>
    </row>
    <row r="202" spans="1:6" x14ac:dyDescent="0.25">
      <c r="A202" s="167">
        <v>196</v>
      </c>
      <c r="B202" s="125" t="s">
        <v>29</v>
      </c>
      <c r="C202" s="144">
        <v>0</v>
      </c>
      <c r="D202" s="144">
        <v>0</v>
      </c>
      <c r="E202" s="144">
        <v>0</v>
      </c>
      <c r="F202" s="127"/>
    </row>
    <row r="203" spans="1:6" x14ac:dyDescent="0.25">
      <c r="A203" s="167">
        <v>197</v>
      </c>
      <c r="B203" s="125" t="s">
        <v>24</v>
      </c>
      <c r="C203" s="144">
        <v>0</v>
      </c>
      <c r="D203" s="144">
        <v>0</v>
      </c>
      <c r="E203" s="144">
        <v>0</v>
      </c>
      <c r="F203" s="127"/>
    </row>
    <row r="204" spans="1:6" x14ac:dyDescent="0.25">
      <c r="A204" s="167">
        <v>198</v>
      </c>
      <c r="B204" s="125" t="s">
        <v>23</v>
      </c>
      <c r="C204" s="122">
        <v>0</v>
      </c>
      <c r="D204" s="122">
        <v>0</v>
      </c>
      <c r="E204" s="144">
        <v>0</v>
      </c>
      <c r="F204" s="127"/>
    </row>
    <row r="205" spans="1:6" ht="30" x14ac:dyDescent="0.25">
      <c r="A205" s="167">
        <v>199</v>
      </c>
      <c r="B205" s="125" t="s">
        <v>297</v>
      </c>
      <c r="C205" s="122">
        <v>0</v>
      </c>
      <c r="D205" s="122">
        <v>0</v>
      </c>
      <c r="E205" s="122">
        <v>0</v>
      </c>
      <c r="F205" s="127"/>
    </row>
    <row r="206" spans="1:6" x14ac:dyDescent="0.25">
      <c r="A206" s="167">
        <v>200</v>
      </c>
      <c r="B206" s="125" t="s">
        <v>30</v>
      </c>
      <c r="C206" s="152">
        <v>0</v>
      </c>
      <c r="D206" s="152">
        <v>0</v>
      </c>
      <c r="E206" s="152">
        <v>0</v>
      </c>
      <c r="F206" s="127"/>
    </row>
    <row r="207" spans="1:6" ht="60" x14ac:dyDescent="0.25">
      <c r="A207" s="167">
        <v>201</v>
      </c>
      <c r="B207" s="125" t="s">
        <v>375</v>
      </c>
      <c r="C207" s="122">
        <v>1776.74</v>
      </c>
      <c r="D207" s="122">
        <f t="shared" ref="D207:E207" si="48">D208+D209+D210+D212</f>
        <v>0</v>
      </c>
      <c r="E207" s="122">
        <f t="shared" si="48"/>
        <v>319</v>
      </c>
      <c r="F207" s="127" t="s">
        <v>412</v>
      </c>
    </row>
    <row r="208" spans="1:6" x14ac:dyDescent="0.25">
      <c r="A208" s="167">
        <v>202</v>
      </c>
      <c r="B208" s="125" t="s">
        <v>29</v>
      </c>
      <c r="C208" s="122">
        <v>0</v>
      </c>
      <c r="D208" s="122">
        <v>0</v>
      </c>
      <c r="E208" s="122">
        <v>0</v>
      </c>
      <c r="F208" s="127"/>
    </row>
    <row r="209" spans="1:6" x14ac:dyDescent="0.25">
      <c r="A209" s="167">
        <v>203</v>
      </c>
      <c r="B209" s="125" t="s">
        <v>24</v>
      </c>
      <c r="C209" s="122">
        <v>977.2</v>
      </c>
      <c r="D209" s="122">
        <v>0</v>
      </c>
      <c r="E209" s="122">
        <v>179.5</v>
      </c>
      <c r="F209" s="127"/>
    </row>
    <row r="210" spans="1:6" x14ac:dyDescent="0.25">
      <c r="A210" s="167">
        <v>204</v>
      </c>
      <c r="B210" s="125" t="s">
        <v>23</v>
      </c>
      <c r="C210" s="122">
        <v>799.54</v>
      </c>
      <c r="D210" s="122">
        <v>0</v>
      </c>
      <c r="E210" s="122">
        <v>139.5</v>
      </c>
      <c r="F210" s="127"/>
    </row>
    <row r="211" spans="1:6" ht="30" x14ac:dyDescent="0.25">
      <c r="A211" s="167">
        <v>205</v>
      </c>
      <c r="B211" s="125" t="s">
        <v>297</v>
      </c>
      <c r="C211" s="122">
        <v>799.54</v>
      </c>
      <c r="D211" s="122">
        <f t="shared" ref="D211" si="49">C211*15%</f>
        <v>119.93099999999998</v>
      </c>
      <c r="E211" s="122">
        <f t="shared" ref="E211:E212" si="50">C211*75%</f>
        <v>599.65499999999997</v>
      </c>
      <c r="F211" s="127"/>
    </row>
    <row r="212" spans="1:6" x14ac:dyDescent="0.25">
      <c r="A212" s="167">
        <v>206</v>
      </c>
      <c r="B212" s="125" t="s">
        <v>30</v>
      </c>
      <c r="C212" s="122">
        <v>0</v>
      </c>
      <c r="D212" s="122">
        <v>0</v>
      </c>
      <c r="E212" s="122">
        <f t="shared" si="50"/>
        <v>0</v>
      </c>
      <c r="F212" s="127"/>
    </row>
    <row r="213" spans="1:6" ht="60" x14ac:dyDescent="0.25">
      <c r="A213" s="167">
        <v>207</v>
      </c>
      <c r="B213" s="125" t="s">
        <v>367</v>
      </c>
      <c r="C213" s="122">
        <v>0</v>
      </c>
      <c r="D213" s="122">
        <f t="shared" ref="D213:E213" si="51">D214+D215+D216+D218</f>
        <v>0</v>
      </c>
      <c r="E213" s="122">
        <f t="shared" si="51"/>
        <v>0</v>
      </c>
      <c r="F213" s="127" t="s">
        <v>413</v>
      </c>
    </row>
    <row r="214" spans="1:6" x14ac:dyDescent="0.25">
      <c r="A214" s="167">
        <v>208</v>
      </c>
      <c r="B214" s="125" t="s">
        <v>29</v>
      </c>
      <c r="C214" s="122">
        <v>0</v>
      </c>
      <c r="D214" s="122">
        <v>0</v>
      </c>
      <c r="E214" s="122">
        <v>0</v>
      </c>
      <c r="F214" s="127"/>
    </row>
    <row r="215" spans="1:6" x14ac:dyDescent="0.25">
      <c r="A215" s="167">
        <v>209</v>
      </c>
      <c r="B215" s="125" t="s">
        <v>24</v>
      </c>
      <c r="C215" s="122">
        <v>0</v>
      </c>
      <c r="D215" s="122">
        <v>0</v>
      </c>
      <c r="E215" s="122">
        <v>0</v>
      </c>
      <c r="F215" s="127"/>
    </row>
    <row r="216" spans="1:6" x14ac:dyDescent="0.25">
      <c r="A216" s="167">
        <v>210</v>
      </c>
      <c r="B216" s="125" t="s">
        <v>23</v>
      </c>
      <c r="C216" s="122">
        <v>0</v>
      </c>
      <c r="D216" s="122">
        <v>0</v>
      </c>
      <c r="E216" s="122">
        <v>0</v>
      </c>
      <c r="F216" s="127"/>
    </row>
    <row r="217" spans="1:6" ht="30" x14ac:dyDescent="0.25">
      <c r="A217" s="167">
        <v>211</v>
      </c>
      <c r="B217" s="125" t="s">
        <v>297</v>
      </c>
      <c r="C217" s="122">
        <v>0</v>
      </c>
      <c r="D217" s="122">
        <v>0</v>
      </c>
      <c r="E217" s="122">
        <v>0</v>
      </c>
      <c r="F217" s="127"/>
    </row>
    <row r="218" spans="1:6" x14ac:dyDescent="0.25">
      <c r="A218" s="167">
        <v>212</v>
      </c>
      <c r="B218" s="125" t="s">
        <v>30</v>
      </c>
      <c r="C218" s="122">
        <v>0</v>
      </c>
      <c r="D218" s="122">
        <v>0</v>
      </c>
      <c r="E218" s="122">
        <v>0</v>
      </c>
      <c r="F218" s="127"/>
    </row>
    <row r="219" spans="1:6" ht="60" x14ac:dyDescent="0.25">
      <c r="A219" s="167">
        <v>213</v>
      </c>
      <c r="B219" s="168" t="s">
        <v>356</v>
      </c>
      <c r="C219" s="168"/>
      <c r="D219" s="168"/>
      <c r="E219" s="168"/>
      <c r="F219" s="168"/>
    </row>
    <row r="220" spans="1:6" ht="30" x14ac:dyDescent="0.25">
      <c r="A220" s="167">
        <v>214</v>
      </c>
      <c r="B220" s="131" t="s">
        <v>357</v>
      </c>
      <c r="C220" s="133">
        <f>C221+C222+C223</f>
        <v>166202.44</v>
      </c>
      <c r="D220" s="133">
        <f t="shared" ref="D220:E220" si="52">D221+D222+D223+D225</f>
        <v>82401.275000000009</v>
      </c>
      <c r="E220" s="133">
        <f t="shared" si="52"/>
        <v>102209.87000000001</v>
      </c>
      <c r="F220" s="163"/>
    </row>
    <row r="221" spans="1:6" x14ac:dyDescent="0.25">
      <c r="A221" s="167">
        <v>215</v>
      </c>
      <c r="B221" s="125" t="s">
        <v>29</v>
      </c>
      <c r="C221" s="133">
        <v>0</v>
      </c>
      <c r="D221" s="133">
        <v>0</v>
      </c>
      <c r="E221" s="133">
        <v>0</v>
      </c>
      <c r="F221" s="163"/>
    </row>
    <row r="222" spans="1:6" x14ac:dyDescent="0.25">
      <c r="A222" s="167">
        <v>216</v>
      </c>
      <c r="B222" s="125" t="s">
        <v>24</v>
      </c>
      <c r="C222" s="133">
        <v>0</v>
      </c>
      <c r="D222" s="133">
        <v>0</v>
      </c>
      <c r="E222" s="133">
        <v>0</v>
      </c>
      <c r="F222" s="163"/>
    </row>
    <row r="223" spans="1:6" x14ac:dyDescent="0.25">
      <c r="A223" s="167">
        <v>217</v>
      </c>
      <c r="B223" s="125" t="s">
        <v>23</v>
      </c>
      <c r="C223" s="133">
        <f>C229+C235</f>
        <v>166202.44</v>
      </c>
      <c r="D223" s="133">
        <f t="shared" ref="D223:E223" si="53">D229+D235</f>
        <v>82401.275000000009</v>
      </c>
      <c r="E223" s="133">
        <f t="shared" si="53"/>
        <v>102209.87000000001</v>
      </c>
      <c r="F223" s="163"/>
    </row>
    <row r="224" spans="1:6" ht="30" x14ac:dyDescent="0.25">
      <c r="A224" s="167">
        <v>218</v>
      </c>
      <c r="B224" s="125" t="s">
        <v>297</v>
      </c>
      <c r="C224" s="133">
        <v>0</v>
      </c>
      <c r="D224" s="133">
        <v>0</v>
      </c>
      <c r="E224" s="133">
        <v>0</v>
      </c>
      <c r="F224" s="163"/>
    </row>
    <row r="225" spans="1:6" x14ac:dyDescent="0.25">
      <c r="A225" s="167">
        <v>219</v>
      </c>
      <c r="B225" s="125" t="s">
        <v>30</v>
      </c>
      <c r="C225" s="133">
        <v>0</v>
      </c>
      <c r="D225" s="133">
        <v>0</v>
      </c>
      <c r="E225" s="133">
        <v>0</v>
      </c>
      <c r="F225" s="163"/>
    </row>
    <row r="226" spans="1:6" ht="45" x14ac:dyDescent="0.2">
      <c r="A226" s="167">
        <v>220</v>
      </c>
      <c r="B226" s="136" t="s">
        <v>344</v>
      </c>
      <c r="C226" s="153">
        <v>4666.3</v>
      </c>
      <c r="D226" s="153">
        <f t="shared" ref="D226:E226" si="54">D227+D228+D229+D231</f>
        <v>1633.2049999999999</v>
      </c>
      <c r="E226" s="153">
        <f t="shared" si="54"/>
        <v>2792.07</v>
      </c>
      <c r="F226" s="127" t="s">
        <v>414</v>
      </c>
    </row>
    <row r="227" spans="1:6" x14ac:dyDescent="0.25">
      <c r="A227" s="167">
        <v>221</v>
      </c>
      <c r="B227" s="125" t="s">
        <v>29</v>
      </c>
      <c r="C227" s="133">
        <v>0</v>
      </c>
      <c r="D227" s="133">
        <v>0</v>
      </c>
      <c r="E227" s="133">
        <v>0</v>
      </c>
      <c r="F227" s="127"/>
    </row>
    <row r="228" spans="1:6" x14ac:dyDescent="0.25">
      <c r="A228" s="167">
        <v>222</v>
      </c>
      <c r="B228" s="125" t="s">
        <v>24</v>
      </c>
      <c r="C228" s="133">
        <v>0</v>
      </c>
      <c r="D228" s="133">
        <v>0</v>
      </c>
      <c r="E228" s="133">
        <v>0</v>
      </c>
      <c r="F228" s="127"/>
    </row>
    <row r="229" spans="1:6" x14ac:dyDescent="0.25">
      <c r="A229" s="167">
        <v>223</v>
      </c>
      <c r="B229" s="125" t="s">
        <v>23</v>
      </c>
      <c r="C229" s="133">
        <v>4666.3</v>
      </c>
      <c r="D229" s="133">
        <f>C229*35%</f>
        <v>1633.2049999999999</v>
      </c>
      <c r="E229" s="133">
        <v>2792.07</v>
      </c>
      <c r="F229" s="127"/>
    </row>
    <row r="230" spans="1:6" ht="30" x14ac:dyDescent="0.25">
      <c r="A230" s="167">
        <v>224</v>
      </c>
      <c r="B230" s="125" t="s">
        <v>297</v>
      </c>
      <c r="C230" s="133">
        <v>0</v>
      </c>
      <c r="D230" s="133">
        <v>0</v>
      </c>
      <c r="E230" s="133">
        <v>0</v>
      </c>
      <c r="F230" s="127"/>
    </row>
    <row r="231" spans="1:6" x14ac:dyDescent="0.25">
      <c r="A231" s="167">
        <v>225</v>
      </c>
      <c r="B231" s="125" t="s">
        <v>30</v>
      </c>
      <c r="C231" s="133">
        <v>0</v>
      </c>
      <c r="D231" s="133">
        <v>0</v>
      </c>
      <c r="E231" s="133">
        <v>0</v>
      </c>
      <c r="F231" s="127"/>
    </row>
    <row r="232" spans="1:6" ht="45" x14ac:dyDescent="0.25">
      <c r="A232" s="167">
        <v>226</v>
      </c>
      <c r="B232" s="125" t="s">
        <v>345</v>
      </c>
      <c r="C232" s="122">
        <f>C233+C234+C235+C237</f>
        <v>161536.14000000001</v>
      </c>
      <c r="D232" s="122">
        <f t="shared" ref="D232:E232" si="55">D233+D234+D235+D237</f>
        <v>80768.070000000007</v>
      </c>
      <c r="E232" s="122">
        <f t="shared" si="55"/>
        <v>99417.8</v>
      </c>
      <c r="F232" s="127" t="s">
        <v>415</v>
      </c>
    </row>
    <row r="233" spans="1:6" x14ac:dyDescent="0.25">
      <c r="A233" s="167">
        <v>227</v>
      </c>
      <c r="B233" s="125" t="s">
        <v>29</v>
      </c>
      <c r="C233" s="122">
        <v>0</v>
      </c>
      <c r="D233" s="122">
        <v>0</v>
      </c>
      <c r="E233" s="122">
        <v>0</v>
      </c>
      <c r="F233" s="127"/>
    </row>
    <row r="234" spans="1:6" x14ac:dyDescent="0.25">
      <c r="A234" s="167">
        <v>228</v>
      </c>
      <c r="B234" s="125" t="s">
        <v>24</v>
      </c>
      <c r="C234" s="122">
        <v>0</v>
      </c>
      <c r="D234" s="122">
        <v>0</v>
      </c>
      <c r="E234" s="122">
        <v>0</v>
      </c>
      <c r="F234" s="127"/>
    </row>
    <row r="235" spans="1:6" x14ac:dyDescent="0.25">
      <c r="A235" s="167">
        <v>229</v>
      </c>
      <c r="B235" s="125" t="s">
        <v>23</v>
      </c>
      <c r="C235" s="122">
        <v>161536.14000000001</v>
      </c>
      <c r="D235" s="122">
        <f>C235*50%</f>
        <v>80768.070000000007</v>
      </c>
      <c r="E235" s="122">
        <v>99417.8</v>
      </c>
      <c r="F235" s="127"/>
    </row>
    <row r="236" spans="1:6" ht="30" x14ac:dyDescent="0.25">
      <c r="A236" s="167">
        <v>230</v>
      </c>
      <c r="B236" s="125" t="s">
        <v>297</v>
      </c>
      <c r="C236" s="122">
        <v>0</v>
      </c>
      <c r="D236" s="122">
        <v>0</v>
      </c>
      <c r="E236" s="122">
        <v>0</v>
      </c>
      <c r="F236" s="127"/>
    </row>
    <row r="237" spans="1:6" x14ac:dyDescent="0.25">
      <c r="A237" s="167">
        <v>231</v>
      </c>
      <c r="B237" s="125" t="s">
        <v>30</v>
      </c>
      <c r="C237" s="122">
        <v>0</v>
      </c>
      <c r="D237" s="122">
        <v>0</v>
      </c>
      <c r="E237" s="122">
        <v>0</v>
      </c>
      <c r="F237" s="127"/>
    </row>
  </sheetData>
  <mergeCells count="13">
    <mergeCell ref="G128:J128"/>
    <mergeCell ref="G9:K9"/>
    <mergeCell ref="G16:K16"/>
    <mergeCell ref="G26:H26"/>
    <mergeCell ref="G73:I73"/>
    <mergeCell ref="G92:K92"/>
    <mergeCell ref="G116:H116"/>
    <mergeCell ref="C1:F2"/>
    <mergeCell ref="B3:F3"/>
    <mergeCell ref="A5:A6"/>
    <mergeCell ref="B5:B6"/>
    <mergeCell ref="C5:E5"/>
    <mergeCell ref="F5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3:Q53"/>
  <sheetViews>
    <sheetView view="pageBreakPreview" topLeftCell="A4" zoomScale="60" zoomScaleNormal="100" workbookViewId="0">
      <selection activeCell="C35" sqref="C35"/>
    </sheetView>
  </sheetViews>
  <sheetFormatPr defaultRowHeight="15.75" x14ac:dyDescent="0.25"/>
  <cols>
    <col min="1" max="1" width="5.625" customWidth="1"/>
    <col min="2" max="2" width="24.75" customWidth="1"/>
    <col min="3" max="3" width="20.625" customWidth="1"/>
    <col min="4" max="4" width="11.875" customWidth="1"/>
    <col min="5" max="5" width="10.125" bestFit="1" customWidth="1"/>
    <col min="8" max="8" width="10.625" customWidth="1"/>
    <col min="9" max="9" width="9.25" bestFit="1" customWidth="1"/>
    <col min="11" max="11" width="10.125" bestFit="1" customWidth="1"/>
    <col min="12" max="12" width="10.125" style="99" bestFit="1" customWidth="1"/>
  </cols>
  <sheetData>
    <row r="3" spans="1:17" ht="92.25" customHeight="1" x14ac:dyDescent="0.25">
      <c r="A3" s="208" t="s">
        <v>276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</row>
    <row r="6" spans="1:17" ht="108" customHeight="1" x14ac:dyDescent="0.25">
      <c r="A6" s="209" t="s">
        <v>277</v>
      </c>
      <c r="B6" s="210" t="s">
        <v>278</v>
      </c>
      <c r="C6" s="209" t="s">
        <v>279</v>
      </c>
      <c r="D6" s="209" t="s">
        <v>280</v>
      </c>
      <c r="E6" s="209" t="s">
        <v>281</v>
      </c>
      <c r="F6" s="209"/>
      <c r="G6" s="209" t="s">
        <v>282</v>
      </c>
      <c r="H6" s="209"/>
      <c r="I6" s="209" t="s">
        <v>283</v>
      </c>
      <c r="J6" s="209"/>
      <c r="K6" s="209"/>
      <c r="L6" s="209"/>
      <c r="M6" s="209"/>
      <c r="N6" s="209"/>
      <c r="O6" s="209"/>
      <c r="P6" s="209"/>
      <c r="Q6" s="209"/>
    </row>
    <row r="7" spans="1:17" ht="102" x14ac:dyDescent="0.25">
      <c r="A7" s="209"/>
      <c r="B7" s="211"/>
      <c r="C7" s="209"/>
      <c r="D7" s="209"/>
      <c r="E7" s="100" t="s">
        <v>284</v>
      </c>
      <c r="F7" s="100" t="s">
        <v>285</v>
      </c>
      <c r="G7" s="100" t="s">
        <v>286</v>
      </c>
      <c r="H7" s="100" t="s">
        <v>287</v>
      </c>
      <c r="I7" s="100" t="s">
        <v>288</v>
      </c>
      <c r="J7" s="100">
        <v>2017</v>
      </c>
      <c r="K7" s="100">
        <v>2018</v>
      </c>
      <c r="L7" s="102">
        <v>2019</v>
      </c>
      <c r="M7" s="100">
        <v>2020</v>
      </c>
      <c r="N7" s="100">
        <v>2021</v>
      </c>
      <c r="O7" s="100">
        <v>2022</v>
      </c>
      <c r="P7" s="102">
        <v>2023</v>
      </c>
      <c r="Q7" s="102">
        <v>2024</v>
      </c>
    </row>
    <row r="8" spans="1:17" x14ac:dyDescent="0.25">
      <c r="A8" s="100">
        <v>1</v>
      </c>
      <c r="B8" s="100">
        <v>2</v>
      </c>
      <c r="C8" s="100">
        <v>3</v>
      </c>
      <c r="D8" s="100">
        <v>4</v>
      </c>
      <c r="E8" s="100">
        <v>5</v>
      </c>
      <c r="F8" s="100">
        <v>6</v>
      </c>
      <c r="G8" s="100">
        <v>7</v>
      </c>
      <c r="H8" s="100">
        <v>8</v>
      </c>
      <c r="I8" s="100">
        <v>9</v>
      </c>
      <c r="J8" s="100">
        <v>10</v>
      </c>
      <c r="K8" s="100">
        <v>11</v>
      </c>
      <c r="L8" s="102">
        <v>12</v>
      </c>
      <c r="M8" s="100">
        <v>13</v>
      </c>
      <c r="N8" s="100">
        <v>14</v>
      </c>
      <c r="O8" s="100">
        <v>15</v>
      </c>
      <c r="P8" s="102">
        <v>16</v>
      </c>
      <c r="Q8" s="102">
        <v>17</v>
      </c>
    </row>
    <row r="9" spans="1:17" ht="51" x14ac:dyDescent="0.25">
      <c r="A9" s="100">
        <v>1</v>
      </c>
      <c r="B9" s="100" t="s">
        <v>289</v>
      </c>
      <c r="C9" s="100" t="s">
        <v>290</v>
      </c>
      <c r="D9" s="100" t="s">
        <v>291</v>
      </c>
      <c r="E9" s="103">
        <f>I10</f>
        <v>171471.82</v>
      </c>
      <c r="F9" s="100"/>
      <c r="G9" s="100" t="s">
        <v>292</v>
      </c>
      <c r="H9" s="100">
        <v>2121</v>
      </c>
      <c r="I9" s="100"/>
      <c r="J9" s="100"/>
      <c r="K9" s="100"/>
      <c r="L9" s="102"/>
      <c r="M9" s="100"/>
      <c r="N9" s="100"/>
      <c r="O9" s="100"/>
      <c r="P9" s="104"/>
      <c r="Q9" s="104"/>
    </row>
    <row r="10" spans="1:17" x14ac:dyDescent="0.25">
      <c r="A10" s="101">
        <f t="shared" ref="A10:A53" si="0">1+A9</f>
        <v>2</v>
      </c>
      <c r="B10" s="101" t="s">
        <v>293</v>
      </c>
      <c r="C10" s="101"/>
      <c r="D10" s="100"/>
      <c r="E10" s="100"/>
      <c r="F10" s="100"/>
      <c r="G10" s="100"/>
      <c r="H10" s="101"/>
      <c r="I10" s="105">
        <f>SUM(I11:I17)-I14-I15</f>
        <v>171471.82</v>
      </c>
      <c r="J10" s="105">
        <f t="shared" ref="J10:Q10" si="1">SUM(J11:J17)-J14</f>
        <v>0</v>
      </c>
      <c r="K10" s="105">
        <f>SUM(K11:K17)-K14-K15</f>
        <v>0</v>
      </c>
      <c r="L10" s="105">
        <f>SUM(L11:L17)-L14-L15</f>
        <v>24515.22</v>
      </c>
      <c r="M10" s="105">
        <f>SUM(M11:M17)-M14-M15</f>
        <v>146956.6</v>
      </c>
      <c r="N10" s="105">
        <f t="shared" si="1"/>
        <v>0</v>
      </c>
      <c r="O10" s="105">
        <f t="shared" si="1"/>
        <v>0</v>
      </c>
      <c r="P10" s="105">
        <f t="shared" si="1"/>
        <v>0</v>
      </c>
      <c r="Q10" s="105">
        <f t="shared" si="1"/>
        <v>0</v>
      </c>
    </row>
    <row r="11" spans="1:17" x14ac:dyDescent="0.25">
      <c r="A11" s="101">
        <f t="shared" si="0"/>
        <v>3</v>
      </c>
      <c r="B11" s="100" t="s">
        <v>294</v>
      </c>
      <c r="C11" s="100"/>
      <c r="D11" s="100"/>
      <c r="E11" s="100"/>
      <c r="F11" s="100"/>
      <c r="G11" s="100"/>
      <c r="H11" s="100"/>
      <c r="I11" s="105">
        <f t="shared" ref="I11:I17" si="2">J11+K11+L11+M11+N11+O11</f>
        <v>0</v>
      </c>
      <c r="J11" s="105"/>
      <c r="K11" s="105"/>
      <c r="L11" s="106"/>
      <c r="M11" s="105"/>
      <c r="N11" s="105"/>
      <c r="O11" s="105"/>
      <c r="P11" s="104"/>
      <c r="Q11" s="104"/>
    </row>
    <row r="12" spans="1:17" x14ac:dyDescent="0.25">
      <c r="A12" s="101">
        <f t="shared" si="0"/>
        <v>4</v>
      </c>
      <c r="B12" s="100" t="s">
        <v>295</v>
      </c>
      <c r="C12" s="100"/>
      <c r="D12" s="100"/>
      <c r="E12" s="100"/>
      <c r="F12" s="100"/>
      <c r="G12" s="100"/>
      <c r="H12" s="100"/>
      <c r="I12" s="105">
        <f t="shared" si="2"/>
        <v>0</v>
      </c>
      <c r="J12" s="105"/>
      <c r="K12" s="105"/>
      <c r="L12" s="106"/>
      <c r="M12" s="105"/>
      <c r="N12" s="105"/>
      <c r="O12" s="105"/>
      <c r="P12" s="104"/>
      <c r="Q12" s="104"/>
    </row>
    <row r="13" spans="1:17" x14ac:dyDescent="0.25">
      <c r="A13" s="101">
        <f t="shared" si="0"/>
        <v>5</v>
      </c>
      <c r="B13" s="107" t="s">
        <v>296</v>
      </c>
      <c r="C13" s="100"/>
      <c r="D13" s="100"/>
      <c r="E13" s="100"/>
      <c r="F13" s="100"/>
      <c r="G13" s="100"/>
      <c r="H13" s="100"/>
      <c r="I13" s="105">
        <f t="shared" si="2"/>
        <v>171471.82</v>
      </c>
      <c r="J13" s="105">
        <v>0</v>
      </c>
      <c r="K13" s="105">
        <v>0</v>
      </c>
      <c r="L13" s="106">
        <v>24515.22</v>
      </c>
      <c r="M13" s="105">
        <v>146956.6</v>
      </c>
      <c r="N13" s="105">
        <v>0</v>
      </c>
      <c r="O13" s="105">
        <v>0</v>
      </c>
      <c r="P13" s="104"/>
      <c r="Q13" s="104"/>
    </row>
    <row r="14" spans="1:17" ht="25.5" x14ac:dyDescent="0.25">
      <c r="A14" s="101">
        <f t="shared" si="0"/>
        <v>6</v>
      </c>
      <c r="B14" s="100" t="s">
        <v>297</v>
      </c>
      <c r="C14" s="100"/>
      <c r="D14" s="100"/>
      <c r="E14" s="100"/>
      <c r="F14" s="100"/>
      <c r="G14" s="100"/>
      <c r="H14" s="100"/>
      <c r="I14" s="105">
        <f t="shared" si="2"/>
        <v>0</v>
      </c>
      <c r="J14" s="105"/>
      <c r="K14" s="105"/>
      <c r="L14" s="106"/>
      <c r="M14" s="105"/>
      <c r="N14" s="105"/>
      <c r="O14" s="105"/>
      <c r="P14" s="104"/>
      <c r="Q14" s="104"/>
    </row>
    <row r="15" spans="1:17" x14ac:dyDescent="0.25">
      <c r="A15" s="101">
        <f t="shared" si="0"/>
        <v>7</v>
      </c>
      <c r="B15" s="100" t="s">
        <v>30</v>
      </c>
      <c r="C15" s="100"/>
      <c r="D15" s="100"/>
      <c r="E15" s="100"/>
      <c r="F15" s="100"/>
      <c r="G15" s="100"/>
      <c r="H15" s="100"/>
      <c r="I15" s="105">
        <f t="shared" si="2"/>
        <v>0</v>
      </c>
      <c r="J15" s="105"/>
      <c r="K15" s="105">
        <f>K17</f>
        <v>0</v>
      </c>
      <c r="L15" s="105">
        <f>L17</f>
        <v>0</v>
      </c>
      <c r="M15" s="105">
        <f>M17</f>
        <v>0</v>
      </c>
      <c r="N15" s="105"/>
      <c r="O15" s="105"/>
      <c r="P15" s="104"/>
      <c r="Q15" s="104"/>
    </row>
    <row r="16" spans="1:17" ht="38.25" x14ac:dyDescent="0.25">
      <c r="A16" s="101">
        <f t="shared" si="0"/>
        <v>8</v>
      </c>
      <c r="B16" s="100" t="s">
        <v>298</v>
      </c>
      <c r="C16" s="100"/>
      <c r="D16" s="100"/>
      <c r="E16" s="100"/>
      <c r="F16" s="100"/>
      <c r="G16" s="100"/>
      <c r="H16" s="100"/>
      <c r="I16" s="105">
        <f t="shared" si="2"/>
        <v>0</v>
      </c>
      <c r="J16" s="105"/>
      <c r="K16" s="105"/>
      <c r="L16" s="106"/>
      <c r="M16" s="105"/>
      <c r="N16" s="105"/>
      <c r="O16" s="105"/>
      <c r="P16" s="104"/>
      <c r="Q16" s="104"/>
    </row>
    <row r="17" spans="1:17" ht="25.5" x14ac:dyDescent="0.25">
      <c r="A17" s="101">
        <f t="shared" si="0"/>
        <v>9</v>
      </c>
      <c r="B17" s="100" t="s">
        <v>299</v>
      </c>
      <c r="C17" s="100"/>
      <c r="D17" s="100"/>
      <c r="E17" s="100"/>
      <c r="F17" s="100"/>
      <c r="G17" s="100"/>
      <c r="H17" s="100"/>
      <c r="I17" s="105">
        <f t="shared" si="2"/>
        <v>0</v>
      </c>
      <c r="J17" s="105">
        <v>0</v>
      </c>
      <c r="K17" s="105">
        <v>0</v>
      </c>
      <c r="L17" s="106">
        <v>0</v>
      </c>
      <c r="M17" s="105">
        <v>0</v>
      </c>
      <c r="N17" s="105">
        <v>0</v>
      </c>
      <c r="O17" s="105">
        <v>0</v>
      </c>
      <c r="P17" s="104"/>
      <c r="Q17" s="104"/>
    </row>
    <row r="18" spans="1:17" ht="76.5" x14ac:dyDescent="0.25">
      <c r="A18" s="101">
        <f t="shared" si="0"/>
        <v>10</v>
      </c>
      <c r="B18" s="100" t="s">
        <v>300</v>
      </c>
      <c r="C18" s="100" t="s">
        <v>301</v>
      </c>
      <c r="D18" s="100" t="s">
        <v>291</v>
      </c>
      <c r="E18" s="103">
        <f>I19</f>
        <v>8000</v>
      </c>
      <c r="F18" s="100"/>
      <c r="G18" s="100" t="s">
        <v>302</v>
      </c>
      <c r="H18" s="100">
        <v>2019</v>
      </c>
      <c r="I18" s="100"/>
      <c r="J18" s="100"/>
      <c r="K18" s="100"/>
      <c r="L18" s="102"/>
      <c r="M18" s="100"/>
      <c r="N18" s="100"/>
      <c r="O18" s="100"/>
      <c r="P18" s="104"/>
      <c r="Q18" s="104"/>
    </row>
    <row r="19" spans="1:17" x14ac:dyDescent="0.25">
      <c r="A19" s="101">
        <f t="shared" si="0"/>
        <v>11</v>
      </c>
      <c r="B19" s="101" t="s">
        <v>293</v>
      </c>
      <c r="C19" s="101"/>
      <c r="D19" s="100"/>
      <c r="E19" s="100"/>
      <c r="F19" s="100"/>
      <c r="G19" s="100"/>
      <c r="H19" s="101"/>
      <c r="I19" s="105">
        <f>SUM(I20:I26)-I23</f>
        <v>8000</v>
      </c>
      <c r="J19" s="105">
        <f>SUM(J20:J26)-J23</f>
        <v>0</v>
      </c>
      <c r="K19" s="105">
        <f>SUM(K20:K26)-K23</f>
        <v>0</v>
      </c>
      <c r="L19" s="106">
        <f>SUM(L20:L26)-L23</f>
        <v>8000</v>
      </c>
      <c r="M19" s="105">
        <v>0</v>
      </c>
      <c r="N19" s="105">
        <f>SUM(N20:N26)-N23</f>
        <v>0</v>
      </c>
      <c r="O19" s="105">
        <f>SUM(O20:O26)-O23</f>
        <v>0</v>
      </c>
      <c r="P19" s="104"/>
      <c r="Q19" s="104"/>
    </row>
    <row r="20" spans="1:17" x14ac:dyDescent="0.25">
      <c r="A20" s="101">
        <f t="shared" si="0"/>
        <v>12</v>
      </c>
      <c r="B20" s="100" t="s">
        <v>294</v>
      </c>
      <c r="C20" s="100"/>
      <c r="D20" s="100"/>
      <c r="E20" s="100"/>
      <c r="F20" s="100"/>
      <c r="G20" s="100"/>
      <c r="H20" s="100"/>
      <c r="I20" s="105">
        <f t="shared" ref="I20:I26" si="3">J20+K20+L20+M20+N20+O20</f>
        <v>0</v>
      </c>
      <c r="J20" s="105"/>
      <c r="K20" s="105"/>
      <c r="L20" s="106"/>
      <c r="M20" s="105"/>
      <c r="N20" s="105"/>
      <c r="O20" s="105"/>
      <c r="P20" s="104"/>
      <c r="Q20" s="104"/>
    </row>
    <row r="21" spans="1:17" x14ac:dyDescent="0.25">
      <c r="A21" s="101">
        <f t="shared" si="0"/>
        <v>13</v>
      </c>
      <c r="B21" s="100" t="s">
        <v>295</v>
      </c>
      <c r="C21" s="100"/>
      <c r="D21" s="100"/>
      <c r="E21" s="100"/>
      <c r="F21" s="100"/>
      <c r="G21" s="100"/>
      <c r="H21" s="100"/>
      <c r="I21" s="105">
        <f t="shared" si="3"/>
        <v>0</v>
      </c>
      <c r="J21" s="105">
        <v>0</v>
      </c>
      <c r="K21" s="105">
        <v>0</v>
      </c>
      <c r="L21" s="106"/>
      <c r="M21" s="105"/>
      <c r="N21" s="105"/>
      <c r="O21" s="105"/>
      <c r="P21" s="104"/>
      <c r="Q21" s="104"/>
    </row>
    <row r="22" spans="1:17" x14ac:dyDescent="0.25">
      <c r="A22" s="101">
        <f t="shared" si="0"/>
        <v>14</v>
      </c>
      <c r="B22" s="100" t="s">
        <v>296</v>
      </c>
      <c r="C22" s="100"/>
      <c r="D22" s="100"/>
      <c r="E22" s="100"/>
      <c r="F22" s="100"/>
      <c r="G22" s="100"/>
      <c r="H22" s="100"/>
      <c r="I22" s="105">
        <f t="shared" si="3"/>
        <v>8000</v>
      </c>
      <c r="J22" s="105">
        <v>0</v>
      </c>
      <c r="K22" s="105">
        <v>0</v>
      </c>
      <c r="L22" s="106">
        <v>8000</v>
      </c>
      <c r="M22" s="105">
        <v>0</v>
      </c>
      <c r="N22" s="105">
        <v>0</v>
      </c>
      <c r="O22" s="105">
        <v>0</v>
      </c>
      <c r="P22" s="104"/>
      <c r="Q22" s="104"/>
    </row>
    <row r="23" spans="1:17" ht="25.5" x14ac:dyDescent="0.25">
      <c r="A23" s="101">
        <f t="shared" si="0"/>
        <v>15</v>
      </c>
      <c r="B23" s="100" t="s">
        <v>297</v>
      </c>
      <c r="C23" s="100"/>
      <c r="D23" s="100"/>
      <c r="E23" s="100"/>
      <c r="F23" s="100"/>
      <c r="G23" s="100"/>
      <c r="H23" s="100"/>
      <c r="I23" s="105">
        <f t="shared" si="3"/>
        <v>0</v>
      </c>
      <c r="J23" s="105"/>
      <c r="K23" s="105"/>
      <c r="L23" s="106"/>
      <c r="M23" s="105"/>
      <c r="N23" s="105"/>
      <c r="O23" s="105"/>
      <c r="P23" s="104"/>
      <c r="Q23" s="104"/>
    </row>
    <row r="24" spans="1:17" x14ac:dyDescent="0.25">
      <c r="A24" s="101">
        <f t="shared" si="0"/>
        <v>16</v>
      </c>
      <c r="B24" s="100" t="s">
        <v>30</v>
      </c>
      <c r="C24" s="100"/>
      <c r="D24" s="100"/>
      <c r="E24" s="100"/>
      <c r="F24" s="100"/>
      <c r="G24" s="100"/>
      <c r="H24" s="100"/>
      <c r="I24" s="105">
        <f t="shared" si="3"/>
        <v>0</v>
      </c>
      <c r="J24" s="105"/>
      <c r="K24" s="105"/>
      <c r="L24" s="106"/>
      <c r="M24" s="105"/>
      <c r="N24" s="105"/>
      <c r="O24" s="105"/>
      <c r="P24" s="104"/>
      <c r="Q24" s="104"/>
    </row>
    <row r="25" spans="1:17" ht="38.25" x14ac:dyDescent="0.25">
      <c r="A25" s="101">
        <f t="shared" si="0"/>
        <v>17</v>
      </c>
      <c r="B25" s="100" t="s">
        <v>298</v>
      </c>
      <c r="C25" s="100"/>
      <c r="D25" s="100"/>
      <c r="E25" s="100"/>
      <c r="F25" s="100"/>
      <c r="G25" s="100"/>
      <c r="H25" s="100"/>
      <c r="I25" s="105">
        <f t="shared" si="3"/>
        <v>0</v>
      </c>
      <c r="J25" s="105"/>
      <c r="K25" s="105"/>
      <c r="L25" s="106"/>
      <c r="M25" s="105"/>
      <c r="N25" s="105"/>
      <c r="O25" s="105"/>
      <c r="P25" s="104"/>
      <c r="Q25" s="104"/>
    </row>
    <row r="26" spans="1:17" ht="25.5" x14ac:dyDescent="0.25">
      <c r="A26" s="101">
        <f t="shared" si="0"/>
        <v>18</v>
      </c>
      <c r="B26" s="100" t="s">
        <v>303</v>
      </c>
      <c r="C26" s="100"/>
      <c r="D26" s="100"/>
      <c r="E26" s="100"/>
      <c r="F26" s="100"/>
      <c r="G26" s="100"/>
      <c r="H26" s="100"/>
      <c r="I26" s="105">
        <f t="shared" si="3"/>
        <v>0</v>
      </c>
      <c r="J26" s="105">
        <v>0</v>
      </c>
      <c r="K26" s="105">
        <v>0</v>
      </c>
      <c r="L26" s="106">
        <v>0</v>
      </c>
      <c r="M26" s="105">
        <v>0</v>
      </c>
      <c r="N26" s="105">
        <v>0</v>
      </c>
      <c r="O26" s="105">
        <v>0</v>
      </c>
      <c r="P26" s="104"/>
      <c r="Q26" s="104"/>
    </row>
    <row r="27" spans="1:17" ht="51" x14ac:dyDescent="0.25">
      <c r="A27" s="101">
        <f t="shared" si="0"/>
        <v>19</v>
      </c>
      <c r="B27" s="107" t="s">
        <v>304</v>
      </c>
      <c r="C27" s="100" t="s">
        <v>301</v>
      </c>
      <c r="D27" s="100" t="s">
        <v>291</v>
      </c>
      <c r="E27" s="103">
        <f>I28</f>
        <v>0</v>
      </c>
      <c r="F27" s="100"/>
      <c r="G27" s="100" t="s">
        <v>305</v>
      </c>
      <c r="H27" s="100">
        <v>2020</v>
      </c>
      <c r="I27" s="100"/>
      <c r="J27" s="100"/>
      <c r="K27" s="100"/>
      <c r="L27" s="102"/>
      <c r="M27" s="100"/>
      <c r="N27" s="100"/>
      <c r="O27" s="100"/>
      <c r="P27" s="104"/>
      <c r="Q27" s="104"/>
    </row>
    <row r="28" spans="1:17" x14ac:dyDescent="0.25">
      <c r="A28" s="101">
        <f t="shared" si="0"/>
        <v>20</v>
      </c>
      <c r="B28" s="108" t="s">
        <v>293</v>
      </c>
      <c r="C28" s="101"/>
      <c r="D28" s="100"/>
      <c r="E28" s="100"/>
      <c r="F28" s="100"/>
      <c r="G28" s="100"/>
      <c r="H28" s="101"/>
      <c r="I28" s="105">
        <f t="shared" ref="I28:O28" si="4">SUM(I29:I35)-I32</f>
        <v>0</v>
      </c>
      <c r="J28" s="105">
        <f t="shared" si="4"/>
        <v>0</v>
      </c>
      <c r="K28" s="105">
        <f t="shared" si="4"/>
        <v>0</v>
      </c>
      <c r="L28" s="106">
        <f t="shared" si="4"/>
        <v>0</v>
      </c>
      <c r="M28" s="106">
        <f t="shared" si="4"/>
        <v>0</v>
      </c>
      <c r="N28" s="105">
        <f t="shared" si="4"/>
        <v>0</v>
      </c>
      <c r="O28" s="105">
        <f t="shared" si="4"/>
        <v>0</v>
      </c>
      <c r="P28" s="104"/>
      <c r="Q28" s="104"/>
    </row>
    <row r="29" spans="1:17" x14ac:dyDescent="0.25">
      <c r="A29" s="101">
        <f t="shared" si="0"/>
        <v>21</v>
      </c>
      <c r="B29" s="107" t="s">
        <v>294</v>
      </c>
      <c r="C29" s="100"/>
      <c r="D29" s="100"/>
      <c r="E29" s="100"/>
      <c r="F29" s="100"/>
      <c r="G29" s="100"/>
      <c r="H29" s="100"/>
      <c r="I29" s="105">
        <f t="shared" ref="I29:I35" si="5">J29+K29+L29+M29+N29+O29</f>
        <v>0</v>
      </c>
      <c r="J29" s="105"/>
      <c r="K29" s="105"/>
      <c r="L29" s="106"/>
      <c r="M29" s="105"/>
      <c r="N29" s="105"/>
      <c r="O29" s="105"/>
      <c r="P29" s="104"/>
      <c r="Q29" s="104"/>
    </row>
    <row r="30" spans="1:17" x14ac:dyDescent="0.25">
      <c r="A30" s="101">
        <f t="shared" si="0"/>
        <v>22</v>
      </c>
      <c r="B30" s="107" t="s">
        <v>295</v>
      </c>
      <c r="C30" s="100"/>
      <c r="D30" s="100"/>
      <c r="E30" s="100"/>
      <c r="F30" s="100"/>
      <c r="G30" s="100"/>
      <c r="H30" s="100"/>
      <c r="I30" s="105">
        <f t="shared" si="5"/>
        <v>0</v>
      </c>
      <c r="J30" s="105">
        <v>0</v>
      </c>
      <c r="K30" s="105">
        <v>0</v>
      </c>
      <c r="L30" s="106">
        <v>0</v>
      </c>
      <c r="M30" s="105">
        <v>0</v>
      </c>
      <c r="N30" s="105">
        <v>0</v>
      </c>
      <c r="O30" s="105"/>
      <c r="P30" s="104"/>
      <c r="Q30" s="104"/>
    </row>
    <row r="31" spans="1:17" x14ac:dyDescent="0.25">
      <c r="A31" s="101">
        <f t="shared" si="0"/>
        <v>23</v>
      </c>
      <c r="B31" s="107" t="s">
        <v>296</v>
      </c>
      <c r="C31" s="100"/>
      <c r="D31" s="100"/>
      <c r="E31" s="100"/>
      <c r="F31" s="100"/>
      <c r="G31" s="100"/>
      <c r="H31" s="100"/>
      <c r="I31" s="105">
        <f t="shared" si="5"/>
        <v>0</v>
      </c>
      <c r="J31" s="105">
        <v>0</v>
      </c>
      <c r="K31" s="105">
        <v>0</v>
      </c>
      <c r="L31" s="106">
        <v>0</v>
      </c>
      <c r="M31" s="105">
        <v>0</v>
      </c>
      <c r="N31" s="105">
        <v>0</v>
      </c>
      <c r="O31" s="105">
        <v>0</v>
      </c>
      <c r="P31" s="104"/>
      <c r="Q31" s="104"/>
    </row>
    <row r="32" spans="1:17" ht="25.5" x14ac:dyDescent="0.25">
      <c r="A32" s="101">
        <f t="shared" si="0"/>
        <v>24</v>
      </c>
      <c r="B32" s="107" t="s">
        <v>297</v>
      </c>
      <c r="C32" s="100"/>
      <c r="D32" s="100"/>
      <c r="E32" s="100"/>
      <c r="F32" s="100"/>
      <c r="G32" s="100"/>
      <c r="H32" s="100"/>
      <c r="I32" s="105">
        <f t="shared" si="5"/>
        <v>0</v>
      </c>
      <c r="J32" s="105">
        <f>J31</f>
        <v>0</v>
      </c>
      <c r="K32" s="105">
        <f>K31</f>
        <v>0</v>
      </c>
      <c r="L32" s="106">
        <f>L31</f>
        <v>0</v>
      </c>
      <c r="M32" s="105">
        <f>M31</f>
        <v>0</v>
      </c>
      <c r="N32" s="105"/>
      <c r="O32" s="105"/>
      <c r="P32" s="104"/>
      <c r="Q32" s="104"/>
    </row>
    <row r="33" spans="1:17" x14ac:dyDescent="0.25">
      <c r="A33" s="101">
        <f t="shared" si="0"/>
        <v>25</v>
      </c>
      <c r="B33" s="107" t="s">
        <v>30</v>
      </c>
      <c r="C33" s="100"/>
      <c r="D33" s="100"/>
      <c r="E33" s="100"/>
      <c r="F33" s="100"/>
      <c r="G33" s="100"/>
      <c r="H33" s="100"/>
      <c r="I33" s="105">
        <f t="shared" si="5"/>
        <v>0</v>
      </c>
      <c r="J33" s="105"/>
      <c r="K33" s="105"/>
      <c r="L33" s="106"/>
      <c r="M33" s="105"/>
      <c r="N33" s="105"/>
      <c r="O33" s="105"/>
      <c r="P33" s="104"/>
      <c r="Q33" s="104"/>
    </row>
    <row r="34" spans="1:17" ht="38.25" x14ac:dyDescent="0.25">
      <c r="A34" s="101">
        <f t="shared" si="0"/>
        <v>26</v>
      </c>
      <c r="B34" s="100" t="s">
        <v>298</v>
      </c>
      <c r="C34" s="100"/>
      <c r="D34" s="100"/>
      <c r="E34" s="100"/>
      <c r="F34" s="100"/>
      <c r="G34" s="100"/>
      <c r="H34" s="100"/>
      <c r="I34" s="105">
        <f t="shared" si="5"/>
        <v>0</v>
      </c>
      <c r="J34" s="105"/>
      <c r="K34" s="105"/>
      <c r="L34" s="106"/>
      <c r="M34" s="105"/>
      <c r="N34" s="105"/>
      <c r="O34" s="105"/>
      <c r="P34" s="104"/>
      <c r="Q34" s="104"/>
    </row>
    <row r="35" spans="1:17" ht="25.5" x14ac:dyDescent="0.25">
      <c r="A35" s="101">
        <f t="shared" si="0"/>
        <v>27</v>
      </c>
      <c r="B35" s="100" t="s">
        <v>303</v>
      </c>
      <c r="C35" s="100"/>
      <c r="D35" s="100"/>
      <c r="E35" s="100"/>
      <c r="F35" s="100"/>
      <c r="G35" s="100"/>
      <c r="H35" s="100"/>
      <c r="I35" s="105">
        <f t="shared" si="5"/>
        <v>0</v>
      </c>
      <c r="J35" s="105">
        <v>0</v>
      </c>
      <c r="K35" s="105">
        <v>0</v>
      </c>
      <c r="L35" s="106">
        <v>0</v>
      </c>
      <c r="M35" s="105">
        <v>0</v>
      </c>
      <c r="N35" s="105">
        <v>0</v>
      </c>
      <c r="O35" s="105">
        <v>0</v>
      </c>
      <c r="P35" s="104"/>
      <c r="Q35" s="104"/>
    </row>
    <row r="36" spans="1:17" ht="76.5" x14ac:dyDescent="0.25">
      <c r="A36" s="101">
        <f t="shared" si="0"/>
        <v>28</v>
      </c>
      <c r="B36" s="100" t="s">
        <v>306</v>
      </c>
      <c r="C36" s="100" t="s">
        <v>307</v>
      </c>
      <c r="D36" s="100" t="s">
        <v>291</v>
      </c>
      <c r="E36" s="103">
        <f>I37</f>
        <v>0</v>
      </c>
      <c r="F36" s="100"/>
      <c r="G36" s="100" t="s">
        <v>302</v>
      </c>
      <c r="H36" s="100">
        <v>2019</v>
      </c>
      <c r="I36" s="100"/>
      <c r="J36" s="100"/>
      <c r="K36" s="100"/>
      <c r="L36" s="102"/>
      <c r="M36" s="100"/>
      <c r="N36" s="100"/>
      <c r="O36" s="100"/>
      <c r="P36" s="104"/>
      <c r="Q36" s="104"/>
    </row>
    <row r="37" spans="1:17" x14ac:dyDescent="0.25">
      <c r="A37" s="101">
        <f t="shared" si="0"/>
        <v>29</v>
      </c>
      <c r="B37" s="101" t="s">
        <v>293</v>
      </c>
      <c r="C37" s="101"/>
      <c r="D37" s="100"/>
      <c r="E37" s="100"/>
      <c r="F37" s="100"/>
      <c r="G37" s="100"/>
      <c r="H37" s="101"/>
      <c r="I37" s="105">
        <f>SUM(I38:I44)-I41</f>
        <v>0</v>
      </c>
      <c r="J37" s="105">
        <f>SUM(J38:J44)-J41</f>
        <v>0</v>
      </c>
      <c r="K37" s="105">
        <f>SUM(K38:K44)-K41</f>
        <v>0</v>
      </c>
      <c r="L37" s="106">
        <f>SUM(L38:L44)-L41</f>
        <v>0</v>
      </c>
      <c r="M37" s="105">
        <v>0</v>
      </c>
      <c r="N37" s="105">
        <f>SUM(N38:N44)-N41</f>
        <v>0</v>
      </c>
      <c r="O37" s="105">
        <f>SUM(O38:O44)-O41</f>
        <v>0</v>
      </c>
      <c r="P37" s="104"/>
      <c r="Q37" s="104"/>
    </row>
    <row r="38" spans="1:17" x14ac:dyDescent="0.25">
      <c r="A38" s="101">
        <f t="shared" si="0"/>
        <v>30</v>
      </c>
      <c r="B38" s="100" t="s">
        <v>294</v>
      </c>
      <c r="C38" s="100"/>
      <c r="D38" s="100"/>
      <c r="E38" s="100"/>
      <c r="F38" s="100"/>
      <c r="G38" s="100"/>
      <c r="H38" s="100"/>
      <c r="I38" s="105">
        <f t="shared" ref="I38:I44" si="6">J38+K38+L38+M38+N38+O38</f>
        <v>0</v>
      </c>
      <c r="J38" s="105"/>
      <c r="K38" s="105"/>
      <c r="L38" s="106"/>
      <c r="M38" s="105"/>
      <c r="N38" s="105"/>
      <c r="O38" s="105"/>
      <c r="P38" s="104"/>
      <c r="Q38" s="104"/>
    </row>
    <row r="39" spans="1:17" x14ac:dyDescent="0.25">
      <c r="A39" s="101">
        <f t="shared" si="0"/>
        <v>31</v>
      </c>
      <c r="B39" s="100" t="s">
        <v>295</v>
      </c>
      <c r="C39" s="100"/>
      <c r="D39" s="100"/>
      <c r="E39" s="100"/>
      <c r="F39" s="100"/>
      <c r="G39" s="100"/>
      <c r="H39" s="100"/>
      <c r="I39" s="105">
        <f t="shared" si="6"/>
        <v>0</v>
      </c>
      <c r="J39" s="105">
        <v>0</v>
      </c>
      <c r="K39" s="105">
        <v>0</v>
      </c>
      <c r="L39" s="106"/>
      <c r="M39" s="105"/>
      <c r="N39" s="105"/>
      <c r="O39" s="105"/>
      <c r="P39" s="104"/>
      <c r="Q39" s="104"/>
    </row>
    <row r="40" spans="1:17" x14ac:dyDescent="0.25">
      <c r="A40" s="101">
        <f t="shared" si="0"/>
        <v>32</v>
      </c>
      <c r="B40" s="100" t="s">
        <v>296</v>
      </c>
      <c r="C40" s="100"/>
      <c r="D40" s="100"/>
      <c r="E40" s="100"/>
      <c r="F40" s="100"/>
      <c r="G40" s="100"/>
      <c r="H40" s="100"/>
      <c r="I40" s="105">
        <f t="shared" si="6"/>
        <v>0</v>
      </c>
      <c r="J40" s="105">
        <v>0</v>
      </c>
      <c r="K40" s="105">
        <v>0</v>
      </c>
      <c r="L40" s="106">
        <v>0</v>
      </c>
      <c r="M40" s="105">
        <v>0</v>
      </c>
      <c r="N40" s="105">
        <v>0</v>
      </c>
      <c r="O40" s="105">
        <v>0</v>
      </c>
      <c r="P40" s="104"/>
      <c r="Q40" s="104"/>
    </row>
    <row r="41" spans="1:17" ht="25.5" x14ac:dyDescent="0.25">
      <c r="A41" s="101">
        <f t="shared" si="0"/>
        <v>33</v>
      </c>
      <c r="B41" s="100" t="s">
        <v>297</v>
      </c>
      <c r="C41" s="100"/>
      <c r="D41" s="100"/>
      <c r="E41" s="100"/>
      <c r="F41" s="100"/>
      <c r="G41" s="100"/>
      <c r="H41" s="100"/>
      <c r="I41" s="105">
        <f t="shared" si="6"/>
        <v>0</v>
      </c>
      <c r="J41" s="105">
        <v>0</v>
      </c>
      <c r="K41" s="105">
        <v>0</v>
      </c>
      <c r="L41" s="106"/>
      <c r="M41" s="105"/>
      <c r="N41" s="105"/>
      <c r="O41" s="105"/>
      <c r="P41" s="104"/>
      <c r="Q41" s="104"/>
    </row>
    <row r="42" spans="1:17" x14ac:dyDescent="0.25">
      <c r="A42" s="101">
        <f t="shared" si="0"/>
        <v>34</v>
      </c>
      <c r="B42" s="100" t="s">
        <v>30</v>
      </c>
      <c r="C42" s="100"/>
      <c r="D42" s="100"/>
      <c r="E42" s="100"/>
      <c r="F42" s="100"/>
      <c r="G42" s="100"/>
      <c r="H42" s="100"/>
      <c r="I42" s="105">
        <f t="shared" si="6"/>
        <v>0</v>
      </c>
      <c r="J42" s="105"/>
      <c r="K42" s="105"/>
      <c r="L42" s="106"/>
      <c r="M42" s="105"/>
      <c r="N42" s="105"/>
      <c r="O42" s="105"/>
      <c r="P42" s="104"/>
      <c r="Q42" s="104"/>
    </row>
    <row r="43" spans="1:17" ht="38.25" x14ac:dyDescent="0.25">
      <c r="A43" s="101">
        <f t="shared" si="0"/>
        <v>35</v>
      </c>
      <c r="B43" s="100" t="s">
        <v>298</v>
      </c>
      <c r="C43" s="100"/>
      <c r="D43" s="100"/>
      <c r="E43" s="100"/>
      <c r="F43" s="100"/>
      <c r="G43" s="100"/>
      <c r="H43" s="100"/>
      <c r="I43" s="105">
        <f t="shared" si="6"/>
        <v>0</v>
      </c>
      <c r="J43" s="105"/>
      <c r="K43" s="105"/>
      <c r="L43" s="106"/>
      <c r="M43" s="105"/>
      <c r="N43" s="105"/>
      <c r="O43" s="105"/>
      <c r="P43" s="104"/>
      <c r="Q43" s="104"/>
    </row>
    <row r="44" spans="1:17" ht="25.5" x14ac:dyDescent="0.25">
      <c r="A44" s="101">
        <f t="shared" si="0"/>
        <v>36</v>
      </c>
      <c r="B44" s="100" t="s">
        <v>303</v>
      </c>
      <c r="C44" s="100"/>
      <c r="D44" s="100"/>
      <c r="E44" s="100"/>
      <c r="F44" s="100"/>
      <c r="G44" s="100"/>
      <c r="H44" s="100"/>
      <c r="I44" s="105">
        <f t="shared" si="6"/>
        <v>0</v>
      </c>
      <c r="J44" s="105">
        <v>0</v>
      </c>
      <c r="K44" s="105">
        <v>0</v>
      </c>
      <c r="L44" s="106">
        <v>0</v>
      </c>
      <c r="M44" s="105">
        <v>0</v>
      </c>
      <c r="N44" s="105">
        <v>0</v>
      </c>
      <c r="O44" s="105">
        <v>0</v>
      </c>
      <c r="P44" s="104"/>
      <c r="Q44" s="104"/>
    </row>
    <row r="45" spans="1:17" ht="89.25" x14ac:dyDescent="0.25">
      <c r="A45" s="101">
        <f t="shared" si="0"/>
        <v>37</v>
      </c>
      <c r="B45" s="100" t="s">
        <v>308</v>
      </c>
      <c r="C45" s="100" t="s">
        <v>309</v>
      </c>
      <c r="D45" s="100" t="s">
        <v>291</v>
      </c>
      <c r="E45" s="103">
        <f>I46</f>
        <v>0</v>
      </c>
      <c r="F45" s="100"/>
      <c r="G45" s="100" t="s">
        <v>302</v>
      </c>
      <c r="H45" s="100">
        <v>2019</v>
      </c>
      <c r="I45" s="100"/>
      <c r="J45" s="100"/>
      <c r="K45" s="100"/>
      <c r="L45" s="102"/>
      <c r="M45" s="100"/>
      <c r="N45" s="100"/>
      <c r="O45" s="100"/>
      <c r="P45" s="104"/>
      <c r="Q45" s="104"/>
    </row>
    <row r="46" spans="1:17" x14ac:dyDescent="0.25">
      <c r="A46" s="101">
        <f t="shared" si="0"/>
        <v>38</v>
      </c>
      <c r="B46" s="101" t="s">
        <v>293</v>
      </c>
      <c r="C46" s="101"/>
      <c r="D46" s="100"/>
      <c r="E46" s="100"/>
      <c r="F46" s="100"/>
      <c r="G46" s="100"/>
      <c r="H46" s="101"/>
      <c r="I46" s="105">
        <f>SUM(I47:I53)-I50</f>
        <v>0</v>
      </c>
      <c r="J46" s="105">
        <f>SUM(J47:J53)-J50</f>
        <v>0</v>
      </c>
      <c r="K46" s="105">
        <f>SUM(K47:K53)-K50</f>
        <v>0</v>
      </c>
      <c r="L46" s="106">
        <f>SUM(L47:L53)-L50</f>
        <v>0</v>
      </c>
      <c r="M46" s="105">
        <v>0</v>
      </c>
      <c r="N46" s="105">
        <f>SUM(N47:N53)-N50</f>
        <v>0</v>
      </c>
      <c r="O46" s="105">
        <f>SUM(O47:O53)-O50</f>
        <v>0</v>
      </c>
      <c r="P46" s="104"/>
      <c r="Q46" s="104"/>
    </row>
    <row r="47" spans="1:17" x14ac:dyDescent="0.25">
      <c r="A47" s="101">
        <f t="shared" si="0"/>
        <v>39</v>
      </c>
      <c r="B47" s="100" t="s">
        <v>294</v>
      </c>
      <c r="C47" s="100"/>
      <c r="D47" s="100"/>
      <c r="E47" s="100"/>
      <c r="F47" s="100"/>
      <c r="G47" s="100"/>
      <c r="H47" s="100"/>
      <c r="I47" s="105">
        <f t="shared" ref="I47:I53" si="7">J47+K47+L47+M47+N47+O47</f>
        <v>0</v>
      </c>
      <c r="J47" s="105"/>
      <c r="K47" s="105"/>
      <c r="L47" s="106"/>
      <c r="M47" s="105"/>
      <c r="N47" s="105"/>
      <c r="O47" s="105"/>
      <c r="P47" s="104"/>
      <c r="Q47" s="104"/>
    </row>
    <row r="48" spans="1:17" x14ac:dyDescent="0.25">
      <c r="A48" s="101">
        <f t="shared" si="0"/>
        <v>40</v>
      </c>
      <c r="B48" s="100" t="s">
        <v>295</v>
      </c>
      <c r="C48" s="100"/>
      <c r="D48" s="100"/>
      <c r="E48" s="100"/>
      <c r="F48" s="100"/>
      <c r="G48" s="100"/>
      <c r="H48" s="100"/>
      <c r="I48" s="105">
        <f t="shared" si="7"/>
        <v>0</v>
      </c>
      <c r="J48" s="105">
        <v>0</v>
      </c>
      <c r="K48" s="105">
        <v>0</v>
      </c>
      <c r="L48" s="106"/>
      <c r="M48" s="105"/>
      <c r="N48" s="105"/>
      <c r="O48" s="105"/>
      <c r="P48" s="104"/>
      <c r="Q48" s="104"/>
    </row>
    <row r="49" spans="1:17" x14ac:dyDescent="0.25">
      <c r="A49" s="101">
        <f t="shared" si="0"/>
        <v>41</v>
      </c>
      <c r="B49" s="100" t="s">
        <v>296</v>
      </c>
      <c r="C49" s="100"/>
      <c r="D49" s="100"/>
      <c r="E49" s="100"/>
      <c r="F49" s="100"/>
      <c r="G49" s="100"/>
      <c r="H49" s="100"/>
      <c r="I49" s="105">
        <f t="shared" si="7"/>
        <v>0</v>
      </c>
      <c r="J49" s="105">
        <v>0</v>
      </c>
      <c r="K49" s="105">
        <v>0</v>
      </c>
      <c r="L49" s="106">
        <v>0</v>
      </c>
      <c r="M49" s="105">
        <v>0</v>
      </c>
      <c r="N49" s="105">
        <v>0</v>
      </c>
      <c r="O49" s="105">
        <v>0</v>
      </c>
      <c r="P49" s="104"/>
      <c r="Q49" s="104"/>
    </row>
    <row r="50" spans="1:17" ht="25.5" x14ac:dyDescent="0.25">
      <c r="A50" s="101">
        <f t="shared" si="0"/>
        <v>42</v>
      </c>
      <c r="B50" s="100" t="s">
        <v>297</v>
      </c>
      <c r="C50" s="100"/>
      <c r="D50" s="100"/>
      <c r="E50" s="100"/>
      <c r="F50" s="100"/>
      <c r="G50" s="100"/>
      <c r="H50" s="100"/>
      <c r="I50" s="105">
        <f t="shared" si="7"/>
        <v>0</v>
      </c>
      <c r="J50" s="105">
        <v>0</v>
      </c>
      <c r="K50" s="105">
        <v>0</v>
      </c>
      <c r="L50" s="106"/>
      <c r="M50" s="105"/>
      <c r="N50" s="105"/>
      <c r="O50" s="105"/>
      <c r="P50" s="104"/>
      <c r="Q50" s="104"/>
    </row>
    <row r="51" spans="1:17" x14ac:dyDescent="0.25">
      <c r="A51" s="101">
        <f t="shared" si="0"/>
        <v>43</v>
      </c>
      <c r="B51" s="100" t="s">
        <v>30</v>
      </c>
      <c r="C51" s="100"/>
      <c r="D51" s="100"/>
      <c r="E51" s="100"/>
      <c r="F51" s="100"/>
      <c r="G51" s="100"/>
      <c r="H51" s="100"/>
      <c r="I51" s="105">
        <f t="shared" si="7"/>
        <v>0</v>
      </c>
      <c r="J51" s="105"/>
      <c r="K51" s="105"/>
      <c r="L51" s="106"/>
      <c r="M51" s="105"/>
      <c r="N51" s="105"/>
      <c r="O51" s="105"/>
      <c r="P51" s="104"/>
      <c r="Q51" s="104"/>
    </row>
    <row r="52" spans="1:17" ht="38.25" x14ac:dyDescent="0.25">
      <c r="A52" s="101">
        <f t="shared" si="0"/>
        <v>44</v>
      </c>
      <c r="B52" s="100" t="s">
        <v>298</v>
      </c>
      <c r="C52" s="100"/>
      <c r="D52" s="100"/>
      <c r="E52" s="100"/>
      <c r="F52" s="100"/>
      <c r="G52" s="100"/>
      <c r="H52" s="100"/>
      <c r="I52" s="105">
        <f t="shared" si="7"/>
        <v>0</v>
      </c>
      <c r="J52" s="105"/>
      <c r="K52" s="105"/>
      <c r="L52" s="106"/>
      <c r="M52" s="105"/>
      <c r="N52" s="105"/>
      <c r="O52" s="105"/>
      <c r="P52" s="104"/>
      <c r="Q52" s="104"/>
    </row>
    <row r="53" spans="1:17" ht="25.5" x14ac:dyDescent="0.25">
      <c r="A53" s="101">
        <f t="shared" si="0"/>
        <v>45</v>
      </c>
      <c r="B53" s="100" t="s">
        <v>303</v>
      </c>
      <c r="C53" s="100"/>
      <c r="D53" s="100"/>
      <c r="E53" s="100"/>
      <c r="F53" s="100"/>
      <c r="G53" s="100"/>
      <c r="H53" s="100"/>
      <c r="I53" s="105">
        <f t="shared" si="7"/>
        <v>0</v>
      </c>
      <c r="J53" s="105">
        <v>0</v>
      </c>
      <c r="K53" s="105">
        <v>0</v>
      </c>
      <c r="L53" s="106">
        <v>0</v>
      </c>
      <c r="M53" s="105">
        <v>0</v>
      </c>
      <c r="N53" s="105">
        <v>0</v>
      </c>
      <c r="O53" s="105">
        <v>0</v>
      </c>
      <c r="P53" s="104"/>
      <c r="Q53" s="104"/>
    </row>
  </sheetData>
  <mergeCells count="8">
    <mergeCell ref="A3:O3"/>
    <mergeCell ref="A6:A7"/>
    <mergeCell ref="B6:B7"/>
    <mergeCell ref="C6:C7"/>
    <mergeCell ref="D6:D7"/>
    <mergeCell ref="E6:F6"/>
    <mergeCell ref="G6:H6"/>
    <mergeCell ref="I6:Q6"/>
  </mergeCells>
  <pageMargins left="0.7" right="0.7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целевые показатели</vt:lpstr>
      <vt:lpstr>форма № 1</vt:lpstr>
      <vt:lpstr>форма  №2</vt:lpstr>
      <vt:lpstr>объект строит</vt:lpstr>
      <vt:lpstr>'форма № 1'!Заголовки_для_печати</vt:lpstr>
      <vt:lpstr>'форма № 1'!Область_для_печати</vt:lpstr>
      <vt:lpstr>'форма № 1'!Область_печати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MohirevaJS</dc:creator>
  <cp:lastModifiedBy>Ващенко Юлия Александровна</cp:lastModifiedBy>
  <cp:lastPrinted>2024-09-23T11:43:55Z</cp:lastPrinted>
  <dcterms:created xsi:type="dcterms:W3CDTF">2013-09-17T02:38:36Z</dcterms:created>
  <dcterms:modified xsi:type="dcterms:W3CDTF">2024-10-01T06:04:29Z</dcterms:modified>
</cp:coreProperties>
</file>