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160" windowWidth="9720" windowHeight="5280" firstSheet="2" activeTab="2"/>
  </bookViews>
  <sheets>
    <sheet name="Приложение 1" sheetId="25" state="hidden" r:id="rId1"/>
    <sheet name="Приложение 2" sheetId="24" state="hidden" r:id="rId2"/>
    <sheet name="Форма 1" sheetId="28" r:id="rId3"/>
    <sheet name="расчет целевых показателей" sheetId="27" state="hidden" r:id="rId4"/>
    <sheet name="номер стр. для распечатки гориз" sheetId="23" state="hidden" r:id="rId5"/>
    <sheet name="номера стр.для распеч.вертикаль" sheetId="26" state="hidden" r:id="rId6"/>
    <sheet name="Лист1" sheetId="29" state="hidden" r:id="rId7"/>
    <sheet name="Лист2" sheetId="30" state="hidden" r:id="rId8"/>
    <sheet name="Форма 2" sheetId="31" r:id="rId9"/>
  </sheets>
  <definedNames>
    <definedName name="_xlnm.Print_Titles" localSheetId="1">'Приложение 2'!$8:$10</definedName>
    <definedName name="_xlnm.Print_Titles" localSheetId="3">'расчет целевых показателей'!$3:$5</definedName>
    <definedName name="_xlnm.Print_Titles" localSheetId="2">'Форма 1'!$8:$9</definedName>
    <definedName name="_xlnm.Print_Area" localSheetId="0">'Приложение 1'!$A$1:$C$59</definedName>
    <definedName name="_xlnm.Print_Area" localSheetId="1">'Приложение 2'!$A$1:$J$37</definedName>
    <definedName name="_xlnm.Print_Area" localSheetId="3">'расчет целевых показателей'!$A$1:$M$92</definedName>
    <definedName name="_xlnm.Print_Area" localSheetId="2">'Форма 1'!$A$1:$L$108</definedName>
    <definedName name="_xlnm.Print_Area" localSheetId="8">'Форма 2'!$A$1:$F$118</definedName>
  </definedNames>
  <calcPr calcId="145621"/>
</workbook>
</file>

<file path=xl/calcChain.xml><?xml version="1.0" encoding="utf-8"?>
<calcChain xmlns="http://schemas.openxmlformats.org/spreadsheetml/2006/main">
  <c r="G56" i="28" l="1"/>
  <c r="G26" i="28"/>
  <c r="D28" i="31"/>
  <c r="E13" i="31"/>
  <c r="D111" i="31"/>
  <c r="D110" i="31"/>
  <c r="D109" i="31"/>
  <c r="D32" i="31"/>
  <c r="F104" i="28"/>
  <c r="F86" i="28"/>
  <c r="F13" i="28"/>
  <c r="F101" i="28" l="1"/>
  <c r="D107" i="31" s="1"/>
  <c r="F62" i="28" l="1"/>
  <c r="F56" i="28"/>
  <c r="F50" i="28"/>
  <c r="F44" i="28"/>
  <c r="F38" i="28"/>
  <c r="F26" i="28"/>
  <c r="D26" i="31" s="1"/>
  <c r="E16" i="31" l="1"/>
  <c r="D46" i="31" l="1"/>
  <c r="F83" i="31" l="1"/>
  <c r="F40" i="28" l="1"/>
  <c r="F16" i="28" s="1"/>
  <c r="D97" i="31" l="1"/>
  <c r="D80" i="31"/>
  <c r="D73" i="31"/>
  <c r="D62" i="31"/>
  <c r="D61" i="31"/>
  <c r="D56" i="31"/>
  <c r="D52" i="31"/>
  <c r="D50" i="31"/>
  <c r="D44" i="31"/>
  <c r="D40" i="31"/>
  <c r="D38" i="31"/>
  <c r="D34" i="31"/>
  <c r="D16" i="31" s="1"/>
  <c r="D13" i="31" l="1"/>
  <c r="D35" i="31"/>
  <c r="D86" i="31"/>
  <c r="D53" i="31" l="1"/>
  <c r="D98" i="31" l="1"/>
  <c r="D95" i="31" s="1"/>
  <c r="F59" i="28" l="1"/>
  <c r="F20" i="28" l="1"/>
  <c r="D20" i="31" l="1"/>
  <c r="F14" i="28"/>
  <c r="D17" i="31" l="1"/>
  <c r="D14" i="31"/>
  <c r="F106" i="31"/>
  <c r="F102" i="31"/>
  <c r="E101" i="31"/>
  <c r="D101" i="31"/>
  <c r="F100" i="31"/>
  <c r="F99" i="31"/>
  <c r="F97" i="31"/>
  <c r="F96" i="31"/>
  <c r="E95" i="31"/>
  <c r="F95" i="31"/>
  <c r="F94" i="31"/>
  <c r="F93" i="31"/>
  <c r="F92" i="31"/>
  <c r="F91" i="31"/>
  <c r="F90" i="31"/>
  <c r="F89" i="31"/>
  <c r="F88" i="31"/>
  <c r="F87" i="31"/>
  <c r="F85" i="31"/>
  <c r="F84" i="31"/>
  <c r="E83" i="31"/>
  <c r="D83" i="31"/>
  <c r="F82" i="31"/>
  <c r="F81" i="31"/>
  <c r="F79" i="31"/>
  <c r="F78" i="31"/>
  <c r="F77" i="31"/>
  <c r="E77" i="31"/>
  <c r="D77" i="31"/>
  <c r="F76" i="31"/>
  <c r="F75" i="31"/>
  <c r="E71" i="31"/>
  <c r="D71" i="31"/>
  <c r="F71" i="31" s="1"/>
  <c r="F67" i="31"/>
  <c r="F65" i="31"/>
  <c r="E65" i="31"/>
  <c r="D65" i="31"/>
  <c r="F64" i="31"/>
  <c r="D63" i="31"/>
  <c r="D15" i="31" s="1"/>
  <c r="F60" i="31"/>
  <c r="F59" i="31"/>
  <c r="E59" i="31"/>
  <c r="D59" i="31"/>
  <c r="F58" i="31"/>
  <c r="F57" i="31"/>
  <c r="F55" i="31"/>
  <c r="F54" i="31"/>
  <c r="F53" i="31"/>
  <c r="E53" i="31"/>
  <c r="F52" i="31"/>
  <c r="F16" i="31" s="1"/>
  <c r="F51" i="31"/>
  <c r="F50" i="31"/>
  <c r="F47" i="31" s="1"/>
  <c r="F49" i="31"/>
  <c r="F48" i="31"/>
  <c r="E47" i="31"/>
  <c r="D47" i="31"/>
  <c r="F45" i="31"/>
  <c r="F44" i="31"/>
  <c r="F41" i="31" s="1"/>
  <c r="F43" i="31"/>
  <c r="F42" i="31"/>
  <c r="E41" i="31"/>
  <c r="D41" i="31"/>
  <c r="F39" i="31"/>
  <c r="F38" i="31"/>
  <c r="F37" i="31"/>
  <c r="F36" i="31"/>
  <c r="E35" i="31"/>
  <c r="F33" i="31"/>
  <c r="F32" i="31"/>
  <c r="F29" i="31" s="1"/>
  <c r="F31" i="31"/>
  <c r="F30" i="31"/>
  <c r="E29" i="31"/>
  <c r="D29" i="31"/>
  <c r="F27" i="31"/>
  <c r="F25" i="31"/>
  <c r="F24" i="31"/>
  <c r="F23" i="31"/>
  <c r="E23" i="31"/>
  <c r="D23" i="31"/>
  <c r="F21" i="31"/>
  <c r="F19" i="31"/>
  <c r="F18" i="31"/>
  <c r="F17" i="31"/>
  <c r="E17" i="31"/>
  <c r="F15" i="31"/>
  <c r="E15" i="31"/>
  <c r="E14" i="31"/>
  <c r="E11" i="31" s="1"/>
  <c r="F13" i="31"/>
  <c r="F12" i="31"/>
  <c r="F95" i="28"/>
  <c r="D86" i="28"/>
  <c r="D73" i="28"/>
  <c r="D62" i="28"/>
  <c r="D61" i="28"/>
  <c r="D56" i="28"/>
  <c r="D52" i="28"/>
  <c r="D50" i="28"/>
  <c r="D46" i="28"/>
  <c r="D44" i="28"/>
  <c r="D40" i="28"/>
  <c r="D38" i="28"/>
  <c r="D34" i="28"/>
  <c r="D32" i="28"/>
  <c r="D28" i="28"/>
  <c r="H12" i="31" l="1"/>
  <c r="D11" i="31"/>
  <c r="F35" i="31"/>
  <c r="F14" i="31"/>
  <c r="F11" i="31" s="1"/>
  <c r="F23" i="28" l="1"/>
  <c r="G14" i="28" l="1"/>
  <c r="H14" i="28"/>
  <c r="F89" i="28" l="1"/>
  <c r="G16" i="28" l="1"/>
  <c r="H16" i="28"/>
  <c r="I16" i="28"/>
  <c r="J16" i="28"/>
  <c r="K16" i="28"/>
  <c r="G47" i="28"/>
  <c r="H47" i="28"/>
  <c r="I47" i="28"/>
  <c r="J47" i="28"/>
  <c r="K47" i="28"/>
  <c r="F47" i="28"/>
  <c r="G41" i="28"/>
  <c r="K41" i="28"/>
  <c r="G29" i="28"/>
  <c r="H29" i="28"/>
  <c r="I29" i="28"/>
  <c r="J29" i="28"/>
  <c r="K29" i="28"/>
  <c r="F29" i="28"/>
  <c r="G23" i="28"/>
  <c r="H23" i="28"/>
  <c r="D22" i="28"/>
  <c r="D29" i="28" l="1"/>
  <c r="D47" i="28"/>
  <c r="D16" i="28"/>
  <c r="I63" i="28" l="1"/>
  <c r="J63" i="28"/>
  <c r="K63" i="28"/>
  <c r="I26" i="28"/>
  <c r="I20" i="28"/>
  <c r="J26" i="28" l="1"/>
  <c r="I23" i="28"/>
  <c r="J20" i="28"/>
  <c r="K20" i="28" s="1"/>
  <c r="D20" i="28"/>
  <c r="G13" i="28"/>
  <c r="H13" i="28"/>
  <c r="I13" i="28"/>
  <c r="J13" i="28"/>
  <c r="D60" i="28"/>
  <c r="K26" i="28" l="1"/>
  <c r="K23" i="28" s="1"/>
  <c r="J23" i="28"/>
  <c r="D23" i="28" s="1"/>
  <c r="D26" i="28"/>
  <c r="H41" i="28"/>
  <c r="J17" i="28"/>
  <c r="D71" i="28"/>
  <c r="D68" i="28"/>
  <c r="D67" i="28"/>
  <c r="D66" i="28"/>
  <c r="G77" i="28"/>
  <c r="H77" i="28"/>
  <c r="I77" i="28"/>
  <c r="J77" i="28"/>
  <c r="F77" i="28"/>
  <c r="G63" i="28"/>
  <c r="G15" i="28" s="1"/>
  <c r="H63" i="28"/>
  <c r="H15" i="28" s="1"/>
  <c r="I15" i="28"/>
  <c r="J15" i="28"/>
  <c r="K15" i="28"/>
  <c r="F63" i="28"/>
  <c r="F15" i="28" s="1"/>
  <c r="G11" i="28"/>
  <c r="J14" i="28"/>
  <c r="J11" i="28" s="1"/>
  <c r="D15" i="28" l="1"/>
  <c r="D63" i="28"/>
  <c r="I14" i="28"/>
  <c r="H53" i="28"/>
  <c r="H11" i="28"/>
  <c r="F53" i="28"/>
  <c r="I11" i="28" l="1"/>
  <c r="G17" i="28"/>
  <c r="H17" i="28"/>
  <c r="I17" i="28"/>
  <c r="K17" i="28"/>
  <c r="F17" i="28"/>
  <c r="G35" i="28"/>
  <c r="H35" i="28"/>
  <c r="I35" i="28"/>
  <c r="J35" i="28"/>
  <c r="K35" i="28"/>
  <c r="F35" i="28"/>
  <c r="I41" i="28"/>
  <c r="J41" i="28"/>
  <c r="F41" i="28"/>
  <c r="D41" i="28" s="1"/>
  <c r="G53" i="28"/>
  <c r="I53" i="28"/>
  <c r="J53" i="28"/>
  <c r="K53" i="28"/>
  <c r="I59" i="28"/>
  <c r="G59" i="28"/>
  <c r="D59" i="28" s="1"/>
  <c r="H59" i="28"/>
  <c r="J59" i="28"/>
  <c r="K59" i="28"/>
  <c r="D53" i="28" l="1"/>
  <c r="D17" i="28"/>
  <c r="I65" i="28"/>
  <c r="D93" i="28" l="1"/>
  <c r="D92" i="28"/>
  <c r="I89" i="28" l="1"/>
  <c r="I83" i="28" l="1"/>
  <c r="F65" i="28"/>
  <c r="D65" i="28" s="1"/>
  <c r="K80" i="28" l="1"/>
  <c r="D80" i="28" s="1"/>
  <c r="K77" i="28" l="1"/>
  <c r="D99" i="28"/>
  <c r="I71" i="28" l="1"/>
  <c r="H89" i="28" l="1"/>
  <c r="E95" i="28"/>
  <c r="G95" i="28"/>
  <c r="H95" i="28"/>
  <c r="I95" i="28"/>
  <c r="J95" i="28"/>
  <c r="D98" i="28"/>
  <c r="D95" i="28" s="1"/>
  <c r="K92" i="28"/>
  <c r="K14" i="28" s="1"/>
  <c r="D14" i="28" s="1"/>
  <c r="K95" i="28" l="1"/>
  <c r="H83" i="28" l="1"/>
  <c r="H71" i="28" l="1"/>
  <c r="K91" i="28" l="1"/>
  <c r="D91" i="28" s="1"/>
  <c r="D89" i="28" s="1"/>
  <c r="K13" i="28" l="1"/>
  <c r="D13" i="28" s="1"/>
  <c r="K11" i="28" l="1"/>
  <c r="G71" i="28"/>
  <c r="E83" i="28" l="1"/>
  <c r="F83" i="28"/>
  <c r="G83" i="28"/>
  <c r="J83" i="28"/>
  <c r="K83" i="28"/>
  <c r="D83" i="28" l="1"/>
  <c r="F12" i="28" l="1"/>
  <c r="F11" i="28" s="1"/>
  <c r="D11" i="28" s="1"/>
  <c r="D12" i="28" l="1"/>
  <c r="D77" i="28"/>
  <c r="F71" i="28" l="1"/>
  <c r="A56" i="27" l="1"/>
  <c r="A24" i="24"/>
  <c r="C38" i="25" l="1"/>
  <c r="D59" i="27"/>
  <c r="D58" i="27" s="1"/>
  <c r="E40" i="27"/>
  <c r="F40" i="27" s="1"/>
  <c r="G40" i="27" s="1"/>
  <c r="H40" i="27" s="1"/>
  <c r="I40" i="27" s="1"/>
  <c r="J40" i="27" s="1"/>
  <c r="K40" i="27" s="1"/>
  <c r="L40" i="27" s="1"/>
  <c r="M40" i="27" s="1"/>
  <c r="D57" i="27"/>
  <c r="A42" i="27"/>
  <c r="A20" i="24"/>
  <c r="I15" i="24"/>
  <c r="H15" i="24"/>
  <c r="C15" i="24"/>
  <c r="G14" i="24"/>
  <c r="F14" i="24"/>
  <c r="E14" i="24"/>
  <c r="D14" i="24"/>
  <c r="C14" i="24"/>
  <c r="G13" i="24"/>
  <c r="F13" i="24"/>
  <c r="E13" i="24"/>
  <c r="D13" i="24"/>
  <c r="C13" i="24"/>
  <c r="I14" i="24"/>
  <c r="H14" i="24"/>
  <c r="I13" i="24"/>
  <c r="H13" i="24"/>
  <c r="E59" i="27"/>
  <c r="E58" i="27" s="1"/>
  <c r="F59" i="27"/>
  <c r="F56" i="27" s="1"/>
  <c r="E24" i="24" s="1"/>
  <c r="I28" i="24"/>
  <c r="H28" i="24"/>
  <c r="A39" i="27"/>
  <c r="E67" i="27"/>
  <c r="F67" i="27" s="1"/>
  <c r="G67" i="27" s="1"/>
  <c r="G59" i="27"/>
  <c r="G56" i="27" s="1"/>
  <c r="F24" i="24" s="1"/>
  <c r="H59" i="27"/>
  <c r="I59" i="27"/>
  <c r="I56" i="27" s="1"/>
  <c r="J59" i="27"/>
  <c r="K59" i="27"/>
  <c r="K56" i="27" s="1"/>
  <c r="L59" i="27"/>
  <c r="L56" i="27" s="1"/>
  <c r="H24" i="24" s="1"/>
  <c r="M59" i="27"/>
  <c r="M56" i="27" s="1"/>
  <c r="I24" i="24" s="1"/>
  <c r="E65" i="27"/>
  <c r="F65" i="27" s="1"/>
  <c r="G65" i="27" s="1"/>
  <c r="H65" i="27" s="1"/>
  <c r="I65" i="27" s="1"/>
  <c r="J65" i="27" s="1"/>
  <c r="K65" i="27" s="1"/>
  <c r="L65" i="27" s="1"/>
  <c r="M65" i="27" s="1"/>
  <c r="E63" i="27"/>
  <c r="F63" i="27" s="1"/>
  <c r="G63" i="27" s="1"/>
  <c r="H63" i="27" s="1"/>
  <c r="I63" i="27" s="1"/>
  <c r="J63" i="27" s="1"/>
  <c r="K63" i="27" s="1"/>
  <c r="L63" i="27" s="1"/>
  <c r="M63" i="27" s="1"/>
  <c r="E60" i="27"/>
  <c r="F60" i="27" s="1"/>
  <c r="G60" i="27" s="1"/>
  <c r="A86" i="27"/>
  <c r="I87" i="27"/>
  <c r="J87" i="27"/>
  <c r="K87" i="27"/>
  <c r="L87" i="27"/>
  <c r="M87" i="27"/>
  <c r="I90" i="27"/>
  <c r="J90" i="27"/>
  <c r="K90" i="27"/>
  <c r="L90" i="27"/>
  <c r="M90" i="27"/>
  <c r="I80" i="27"/>
  <c r="J80" i="27"/>
  <c r="K80" i="27"/>
  <c r="L80" i="27"/>
  <c r="M80" i="27"/>
  <c r="L83" i="27"/>
  <c r="I83" i="27"/>
  <c r="I79" i="27" s="1"/>
  <c r="J83" i="27"/>
  <c r="J79" i="27" s="1"/>
  <c r="K83" i="27"/>
  <c r="M83" i="27"/>
  <c r="A36" i="27"/>
  <c r="I36" i="27"/>
  <c r="J36" i="27"/>
  <c r="K36" i="27"/>
  <c r="H38" i="27"/>
  <c r="L37" i="27" s="1"/>
  <c r="L38" i="27"/>
  <c r="M37" i="27" s="1"/>
  <c r="L79" i="27" l="1"/>
  <c r="H31" i="24" s="1"/>
  <c r="K79" i="27"/>
  <c r="D56" i="27"/>
  <c r="C24" i="24" s="1"/>
  <c r="L86" i="27"/>
  <c r="H32" i="24" s="1"/>
  <c r="J86" i="27"/>
  <c r="M86" i="27"/>
  <c r="I32" i="24" s="1"/>
  <c r="K86" i="27"/>
  <c r="I86" i="27"/>
  <c r="K58" i="27"/>
  <c r="I58" i="27"/>
  <c r="F58" i="27"/>
  <c r="G58" i="27" s="1"/>
  <c r="H58" i="27" s="1"/>
  <c r="L58" i="27" s="1"/>
  <c r="H60" i="27"/>
  <c r="I60" i="27" s="1"/>
  <c r="J60" i="27" s="1"/>
  <c r="K60" i="27" s="1"/>
  <c r="L60" i="27" s="1"/>
  <c r="M60" i="27" s="1"/>
  <c r="E57" i="27"/>
  <c r="J56" i="27"/>
  <c r="H56" i="27"/>
  <c r="G24" i="24" s="1"/>
  <c r="J58" i="27"/>
  <c r="E56" i="27"/>
  <c r="D24" i="24" s="1"/>
  <c r="L36" i="27"/>
  <c r="H18" i="24" s="1"/>
  <c r="H67" i="27"/>
  <c r="G57" i="27"/>
  <c r="F57" i="27"/>
  <c r="M79" i="27"/>
  <c r="I31" i="24" s="1"/>
  <c r="M38" i="27"/>
  <c r="M36" i="27" s="1"/>
  <c r="I18" i="24" s="1"/>
  <c r="I72" i="27"/>
  <c r="J72" i="27"/>
  <c r="K72" i="27"/>
  <c r="L72" i="27"/>
  <c r="H26" i="24" s="1"/>
  <c r="M72" i="27"/>
  <c r="I26" i="24" s="1"/>
  <c r="M24" i="24" l="1"/>
  <c r="I67" i="27"/>
  <c r="H57" i="27"/>
  <c r="A77" i="27"/>
  <c r="H27" i="24"/>
  <c r="I27" i="24"/>
  <c r="I29" i="24"/>
  <c r="H29" i="24"/>
  <c r="I77" i="27" s="1"/>
  <c r="G77" i="27"/>
  <c r="H77" i="27"/>
  <c r="J77" i="27"/>
  <c r="K77" i="27"/>
  <c r="F77" i="27"/>
  <c r="E77" i="27"/>
  <c r="D77" i="27"/>
  <c r="I31" i="27"/>
  <c r="J31" i="27"/>
  <c r="K31" i="27"/>
  <c r="L31" i="27"/>
  <c r="M31" i="27"/>
  <c r="I27" i="27"/>
  <c r="J27" i="27"/>
  <c r="K27" i="27"/>
  <c r="L27" i="27"/>
  <c r="M27" i="27"/>
  <c r="L20" i="27"/>
  <c r="A16" i="24"/>
  <c r="A13" i="27"/>
  <c r="I20" i="27"/>
  <c r="J20" i="27"/>
  <c r="K20" i="27"/>
  <c r="M20" i="27"/>
  <c r="I14" i="27"/>
  <c r="J14" i="27"/>
  <c r="K14" i="27"/>
  <c r="L14" i="27"/>
  <c r="M14" i="27"/>
  <c r="K26" i="27" l="1"/>
  <c r="J67" i="27"/>
  <c r="I57" i="27"/>
  <c r="M26" i="27"/>
  <c r="I17" i="24" s="1"/>
  <c r="I26" i="27"/>
  <c r="K13" i="27"/>
  <c r="I13" i="27"/>
  <c r="M13" i="27"/>
  <c r="I16" i="24" s="1"/>
  <c r="L26" i="27"/>
  <c r="H17" i="24" s="1"/>
  <c r="J26" i="27"/>
  <c r="L13" i="27"/>
  <c r="H16" i="24" s="1"/>
  <c r="J13" i="27"/>
  <c r="A72" i="27"/>
  <c r="I70" i="27"/>
  <c r="I69" i="27" s="1"/>
  <c r="J70" i="27"/>
  <c r="J69" i="27" s="1"/>
  <c r="K70" i="27"/>
  <c r="K69" i="27" s="1"/>
  <c r="L70" i="27"/>
  <c r="D39" i="27"/>
  <c r="A11" i="24"/>
  <c r="D70" i="27"/>
  <c r="E71" i="27" s="1"/>
  <c r="E70" i="27" s="1"/>
  <c r="E69" i="27" s="1"/>
  <c r="C19" i="24" l="1"/>
  <c r="E39" i="27"/>
  <c r="K67" i="27"/>
  <c r="J57" i="27"/>
  <c r="D69" i="27"/>
  <c r="C25" i="24" s="1"/>
  <c r="F71" i="27"/>
  <c r="F70" i="27" s="1"/>
  <c r="F69" i="27" s="1"/>
  <c r="C42" i="25" l="1"/>
  <c r="C43" i="25" s="1"/>
  <c r="F39" i="27"/>
  <c r="D19" i="24"/>
  <c r="L67" i="27"/>
  <c r="K57" i="27"/>
  <c r="G71" i="27"/>
  <c r="A26" i="27"/>
  <c r="E27" i="27"/>
  <c r="F27" i="27"/>
  <c r="G27" i="27"/>
  <c r="H27" i="27"/>
  <c r="D27" i="27"/>
  <c r="D20" i="27"/>
  <c r="G39" i="27" l="1"/>
  <c r="H39" i="27" s="1"/>
  <c r="I39" i="27" s="1"/>
  <c r="J39" i="27" s="1"/>
  <c r="K39" i="27" s="1"/>
  <c r="L39" i="27" s="1"/>
  <c r="E19" i="24"/>
  <c r="M67" i="27"/>
  <c r="M57" i="27" s="1"/>
  <c r="L57" i="27"/>
  <c r="G70" i="27"/>
  <c r="G69" i="27" s="1"/>
  <c r="D35" i="28" l="1"/>
  <c r="M39" i="27"/>
  <c r="I19" i="24" s="1"/>
  <c r="H19" i="24"/>
  <c r="H71" i="27"/>
  <c r="H70" i="27" s="1"/>
  <c r="H69" i="27" s="1"/>
  <c r="D15" i="24"/>
  <c r="E15" i="24"/>
  <c r="F15" i="24"/>
  <c r="G15" i="24"/>
  <c r="H90" i="27"/>
  <c r="G90" i="27"/>
  <c r="F90" i="27"/>
  <c r="E90" i="27"/>
  <c r="D90" i="27"/>
  <c r="H87" i="27"/>
  <c r="G87" i="27"/>
  <c r="F87" i="27"/>
  <c r="E87" i="27"/>
  <c r="D87" i="27"/>
  <c r="H83" i="27"/>
  <c r="G83" i="27"/>
  <c r="F83" i="27"/>
  <c r="E83" i="27"/>
  <c r="D83" i="27"/>
  <c r="H80" i="27"/>
  <c r="G80" i="27"/>
  <c r="F80" i="27"/>
  <c r="E80" i="27"/>
  <c r="D80" i="27"/>
  <c r="H72" i="27"/>
  <c r="G72" i="27"/>
  <c r="F72" i="27"/>
  <c r="E72" i="27"/>
  <c r="D72" i="27"/>
  <c r="H53" i="27"/>
  <c r="G53" i="27"/>
  <c r="F53" i="27"/>
  <c r="E53" i="27"/>
  <c r="D53" i="27"/>
  <c r="H50" i="27"/>
  <c r="G50" i="27"/>
  <c r="F50" i="27"/>
  <c r="E50" i="27"/>
  <c r="D50" i="27"/>
  <c r="H42" i="27"/>
  <c r="G42" i="27"/>
  <c r="F42" i="27"/>
  <c r="E42" i="27"/>
  <c r="D42" i="27"/>
  <c r="H36" i="27"/>
  <c r="G18" i="24" s="1"/>
  <c r="G36" i="27"/>
  <c r="F18" i="24" s="1"/>
  <c r="F36" i="27"/>
  <c r="E18" i="24" s="1"/>
  <c r="E36" i="27"/>
  <c r="D18" i="24" s="1"/>
  <c r="D36" i="27"/>
  <c r="C18" i="24" s="1"/>
  <c r="H31" i="27"/>
  <c r="H26" i="27" s="1"/>
  <c r="G17" i="24" s="1"/>
  <c r="G31" i="27"/>
  <c r="G26" i="27" s="1"/>
  <c r="F17" i="24" s="1"/>
  <c r="F31" i="27"/>
  <c r="F26" i="27" s="1"/>
  <c r="E17" i="24" s="1"/>
  <c r="E31" i="27"/>
  <c r="E26" i="27" s="1"/>
  <c r="D17" i="24" s="1"/>
  <c r="D31" i="27"/>
  <c r="D26" i="27" s="1"/>
  <c r="C17" i="24" s="1"/>
  <c r="H20" i="27"/>
  <c r="G20" i="27"/>
  <c r="F20" i="27"/>
  <c r="E20" i="27"/>
  <c r="H14" i="27"/>
  <c r="G14" i="27"/>
  <c r="F14" i="27"/>
  <c r="E14" i="27"/>
  <c r="D14" i="27"/>
  <c r="F86" i="27" l="1"/>
  <c r="H86" i="27"/>
  <c r="E86" i="27"/>
  <c r="G86" i="27"/>
  <c r="D79" i="27"/>
  <c r="F79" i="27"/>
  <c r="H79" i="27"/>
  <c r="D86" i="27"/>
  <c r="E79" i="27"/>
  <c r="G79" i="27"/>
  <c r="E13" i="27"/>
  <c r="D16" i="24" s="1"/>
  <c r="D13" i="27"/>
  <c r="C16" i="24" s="1"/>
  <c r="H13" i="27"/>
  <c r="G16" i="24" s="1"/>
  <c r="G13" i="27"/>
  <c r="F16" i="24" s="1"/>
  <c r="F13" i="27"/>
  <c r="E16" i="24" s="1"/>
  <c r="C40" i="25"/>
  <c r="C41" i="25" s="1"/>
  <c r="C28" i="24"/>
  <c r="D28" i="24"/>
  <c r="E28" i="24"/>
  <c r="F28" i="24"/>
  <c r="G28" i="24"/>
  <c r="C27" i="24"/>
  <c r="D27" i="24"/>
  <c r="E27" i="24"/>
  <c r="F27" i="24"/>
  <c r="G27" i="24"/>
  <c r="F19" i="24"/>
  <c r="G19" i="24"/>
  <c r="C26" i="24"/>
  <c r="D26" i="24"/>
  <c r="E26" i="24"/>
  <c r="F26" i="24"/>
  <c r="G26" i="24"/>
  <c r="D25" i="24"/>
  <c r="E25" i="24"/>
  <c r="F25" i="24"/>
  <c r="G25" i="24"/>
  <c r="C23" i="24"/>
  <c r="D23" i="24"/>
  <c r="E23" i="24"/>
  <c r="F23" i="24"/>
  <c r="G23" i="24"/>
  <c r="C22" i="24"/>
  <c r="D22" i="24"/>
  <c r="E22" i="24"/>
  <c r="F22" i="24"/>
  <c r="G22" i="24"/>
  <c r="C20" i="24"/>
  <c r="D20" i="24"/>
  <c r="E20" i="24"/>
  <c r="F20" i="24"/>
  <c r="G20" i="24"/>
  <c r="A79" i="27"/>
  <c r="A78" i="27"/>
  <c r="A76" i="27"/>
  <c r="A75" i="27"/>
  <c r="A69" i="27"/>
  <c r="A53" i="27"/>
  <c r="A50" i="27"/>
  <c r="A49" i="27"/>
  <c r="A10" i="27"/>
  <c r="A9" i="27"/>
  <c r="A8" i="27"/>
  <c r="A7" i="27"/>
  <c r="A32" i="24"/>
  <c r="A31" i="24"/>
  <c r="A30" i="24"/>
  <c r="A23" i="24"/>
  <c r="A25" i="24"/>
  <c r="A26" i="24"/>
  <c r="A27" i="24"/>
  <c r="A28" i="24"/>
  <c r="A22" i="24"/>
  <c r="A21" i="24"/>
  <c r="A18" i="24"/>
  <c r="A19" i="24"/>
  <c r="A15" i="24"/>
  <c r="A14" i="24"/>
  <c r="A13" i="24"/>
  <c r="A12" i="24"/>
  <c r="D31" i="24"/>
  <c r="G31" i="24"/>
  <c r="E31" i="24"/>
  <c r="C31" i="24"/>
  <c r="F31" i="24"/>
  <c r="C52" i="25" l="1"/>
  <c r="C53" i="25" s="1"/>
  <c r="E32" i="24"/>
  <c r="G32" i="24"/>
  <c r="C32" i="24"/>
  <c r="F32" i="24"/>
  <c r="D32" i="24"/>
  <c r="C44" i="25" l="1"/>
  <c r="C45" i="25" s="1"/>
  <c r="C48" i="25" l="1"/>
  <c r="C49" i="25" s="1"/>
  <c r="C50" i="25"/>
  <c r="C51" i="25" s="1"/>
  <c r="C37" i="25" l="1"/>
  <c r="C46" i="25"/>
  <c r="C47" i="25" s="1"/>
  <c r="C39" i="25"/>
</calcChain>
</file>

<file path=xl/comments1.xml><?xml version="1.0" encoding="utf-8"?>
<comments xmlns="http://schemas.openxmlformats.org/spreadsheetml/2006/main">
  <authors>
    <author>cultur3</author>
  </authors>
  <commentList>
    <comment ref="D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<sst xmlns="http://schemas.openxmlformats.org/spreadsheetml/2006/main" count="543" uniqueCount="238">
  <si>
    <t>всего</t>
  </si>
  <si>
    <t>2019г.</t>
  </si>
  <si>
    <t>местный бюджет</t>
  </si>
  <si>
    <t>Х</t>
  </si>
  <si>
    <t>№ п/п</t>
  </si>
  <si>
    <t>городского округа Первоуральск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</si>
  <si>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</si>
  <si>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</si>
  <si>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к постановлению Адмнистрации</t>
  </si>
  <si>
    <t>Наименование цели и задач, целевых показателей</t>
  </si>
  <si>
    <t>Ед. измерения</t>
  </si>
  <si>
    <t>Значение целевого показателя</t>
  </si>
  <si>
    <t>Источник значений показателей</t>
  </si>
  <si>
    <t>единиц</t>
  </si>
  <si>
    <t>процент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</si>
  <si>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</si>
  <si>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</si>
  <si>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</si>
  <si>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</si>
  <si>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</si>
  <si>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</si>
  <si>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</si>
  <si>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</si>
  <si>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</si>
  <si>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</si>
  <si>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</si>
  <si>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</si>
  <si>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</si>
  <si>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</si>
  <si>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>1.2. Создание условий для организации досуга и обеспечения жителей городского округа Первоуральск услугами организаций культуры;</t>
  </si>
  <si>
    <t xml:space="preserve">1.1. Повышение доступности и качества услуг, оказываемых жителям городского округа Первоуральск в сфере культуры; </t>
  </si>
  <si>
    <t>1.3. 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</si>
  <si>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</si>
  <si>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</si>
  <si>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</si>
  <si>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</si>
  <si>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Обеспечение театральными постановками и другими публичными выступлениями жителей городского округа Первоуральск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</si>
  <si>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</si>
  <si>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</si>
  <si>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</si>
  <si>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</si>
  <si>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</si>
  <si>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</si>
  <si>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</si>
  <si>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 xml:space="preserve">1.3.1. Доля детских школ искусств, находящихся в удовлетворительном состоянии, в общем количестве таких организаций (учреждений);  </t>
  </si>
  <si>
    <t>1.2.2. Рост ежегодной посещаемости муниципальных музеев;</t>
  </si>
  <si>
    <t>1.1.1. Уровень фактической обеспеченности учреждениями культуры от нормативной потребности клубами и учреждениями клубного типа;</t>
  </si>
  <si>
    <t>1.1.3. Соотношение средний заработной платы работников учреждений культуры к средней заработной плате по экономике Свердловской области;</t>
  </si>
  <si>
    <t>1.1.4. Уровень удовлетворенности населения качеством и доступностью оказываемых населению муниципальных услуг в сфере культуры;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</si>
  <si>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</si>
  <si>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</si>
  <si>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</si>
  <si>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</si>
  <si>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</si>
  <si>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% от общего количества библиографических записей в сводном эл.каталоге библиотек к разнице между количеством библиографических записей в сводном эл.каталоге библиотек в отчетном году и предыдущем году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</si>
  <si>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</si>
  <si>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</si>
  <si>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</si>
  <si>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</si>
  <si>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% от численности участников за отчетный год к численности участников за предыдущий год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</si>
  <si>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</si>
  <si>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</si>
  <si>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</si>
  <si>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</si>
  <si>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</si>
  <si>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</si>
  <si>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</si>
  <si>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</si>
  <si>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</si>
  <si>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</si>
  <si>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</si>
  <si>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</si>
  <si>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</si>
  <si>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</si>
  <si>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теарт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</si>
  <si>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</si>
  <si>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</si>
  <si>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</si>
  <si>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</si>
  <si>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</si>
  <si>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</si>
  <si>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</si>
  <si>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</si>
  <si>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</si>
  <si>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</si>
  <si>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</si>
  <si>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</si>
  <si>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</si>
  <si>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</si>
  <si>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</si>
  <si>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</si>
  <si>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</si>
  <si>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количества посещений за отчетный год минус количества посещений за предыдущий год</t>
  </si>
  <si>
    <t>количества посещений за предыдущий год</t>
  </si>
  <si>
    <t>ЦБС, ЦКС, театр</t>
  </si>
  <si>
    <t>театр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</si>
  <si>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</si>
  <si>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</si>
  <si>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</si>
  <si>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</si>
  <si>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ПМБУК "Театр драмы "Вариант"</t>
  </si>
  <si>
    <t>1.1.2. Уровень фактической обеспеченности библиотеками от нормативной потребности в библиотеках;</t>
  </si>
  <si>
    <t>областной бюджет</t>
  </si>
  <si>
    <t>областной и федеральный бюджет</t>
  </si>
  <si>
    <t>от ____________№____________</t>
  </si>
  <si>
    <t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</si>
  <si>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>федеральный бюджет</t>
  </si>
  <si>
    <t>от __________  №________</t>
  </si>
  <si>
    <t>Приложение 2</t>
  </si>
  <si>
    <t>1.1.5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</si>
  <si>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</si>
  <si>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</si>
  <si>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</si>
  <si>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</si>
  <si>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в том числе: местный бюджет на условиях софинансирования</t>
  </si>
  <si>
    <t>Обеспечение деятельности учреждений в сфере массового культурно-досугового отдыха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</si>
  <si>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</si>
  <si>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</si>
  <si>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</si>
  <si>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</si>
  <si>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</si>
  <si>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</si>
  <si>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</si>
  <si>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</si>
  <si>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</si>
  <si>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</si>
  <si>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</si>
  <si>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</si>
  <si>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</si>
  <si>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</si>
  <si>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</si>
  <si>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% от числа посещений за отчетный год к числу посещений за предыдущий год</t>
  </si>
  <si>
    <t>Театр</t>
  </si>
  <si>
    <t>Парк-зоо</t>
  </si>
  <si>
    <t>бюджет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</si>
  <si>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</si>
  <si>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1.2.4</t>
    </r>
    <r>
      <rPr>
        <sz val="18"/>
        <rFont val="Arial"/>
        <family val="2"/>
        <charset val="204"/>
      </rPr>
      <t>, т.к пункт 1.2.3 объединяет все учреждения</t>
    </r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</si>
  <si>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</si>
  <si>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</si>
  <si>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t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</si>
  <si>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</si>
  <si>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</si>
  <si>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</si>
  <si>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предыдущий год</t>
  </si>
  <si>
    <t>прирост %</t>
  </si>
  <si>
    <t>Средний прирост %</t>
  </si>
  <si>
    <t>мониторинг</t>
  </si>
  <si>
    <t>удалить</t>
  </si>
  <si>
    <t>нарастающим итогом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</si>
  <si>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</si>
  <si>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</si>
  <si>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</si>
  <si>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</si>
  <si>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</si>
  <si>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</si>
  <si>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</si>
  <si>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</si>
  <si>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</si>
  <si>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</si>
  <si>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 xml:space="preserve">Годовой статистический отчет по форме 6-НК, 7-НК, 9-НК, 11-НК.            </t>
  </si>
  <si>
    <t>Квартальные отчеты ПМБУК "ЦКС"</t>
  </si>
  <si>
    <t>Квартальные отчеты ПМКУК "Парк новой культуры"</t>
  </si>
  <si>
    <t>Годовой татистический отчет по форме 7 - НК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</si>
  <si>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</si>
  <si>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</si>
  <si>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</si>
  <si>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</si>
  <si>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</si>
  <si>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</si>
  <si>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</si>
  <si>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</si>
  <si>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</si>
  <si>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</si>
  <si>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</si>
  <si>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</si>
  <si>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</si>
  <si>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</si>
  <si>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</si>
  <si>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 xml:space="preserve">1.2.1. Увеличение числа посещений учреждений культуры; </t>
  </si>
  <si>
    <t xml:space="preserve">1.2.2. Доля фильмов российского производства в общем объеме проката на территории городского округа Первоуральск; </t>
  </si>
  <si>
    <t>1.2.3. Количество проведенных общегородских мероприятий;</t>
  </si>
  <si>
    <t>1.2.4. Количество проведенных мероприятий, направленных на благоустройство территории "Парка новой культуры"</t>
  </si>
  <si>
    <t>1.2.5. Количество организованных и проведенных культурно- массовых мероприятий</t>
  </si>
  <si>
    <t>1.2.5. Количество организованных и проведенных культурно-массовых мероприятий</t>
  </si>
  <si>
    <t xml:space="preserve"> Цели и задачи, целевые показатели муниципальной программы "Развитие культуры в городском округе Первоуральск на 2020-2025 годы"</t>
  </si>
  <si>
    <t>Статистический отчет по форме                      1-ДМШ</t>
  </si>
  <si>
    <t>Статистический отчет по форме                       1-ДМШ</t>
  </si>
  <si>
    <t>Постановление Правительства Свердловской области от                                                21 октября 2013 года №1268-ПП</t>
  </si>
  <si>
    <t>Наименование национального проекта</t>
  </si>
  <si>
    <t>Национальный проект "Культура"</t>
  </si>
  <si>
    <t>Ответственный исполнитель мероприятия</t>
  </si>
  <si>
    <t>Всего по муниципальной программе, в том числе:</t>
  </si>
  <si>
    <t>Предоставление государственной поддержки на конкурсной основе муниципальным учреждениям культуры</t>
  </si>
  <si>
    <t>Сохранение объектов культурного наследия городского округа Первоуральск</t>
  </si>
  <si>
    <t>ПМКУ "УПСОМСиМУ"</t>
  </si>
  <si>
    <t>Поддержка творческой деятельности муниципальных театров, на условиях софинансирования с участием средств федерального бюджета</t>
  </si>
  <si>
    <t xml:space="preserve">Благоустройство прилегающей территории, ремонты зданий, помещений и линейных объектов муниципальных  учреждений культуры и дополнительного образования в сфере культуры. Укрепление материально-технической базы.  </t>
  </si>
  <si>
    <t>Номера целевых показателей, на достижение которых направлены меропрятия</t>
  </si>
  <si>
    <t xml:space="preserve">Модернизация государственных и муниципальных общедоступных библиотек  Свердловской области в части комплектования книжных фондов </t>
  </si>
  <si>
    <t>ПМБУК "ЦБС", ПМБУК "ЦКС",    ПМБУК "Театр драмы "Вариант" ,   ПМКУК "Парк новой культуры",     МБОУ ДО "ПДХШ",        МБОУ ДО "ПДШИ", ПМКУ "УКС"</t>
  </si>
  <si>
    <t>ПМБУК "ЦКС",              ПМБУК "ЦБС"</t>
  </si>
  <si>
    <t>Денежное поощрение лучшим муниципальным учреждениям культуры и лучшим работникам муниципальных учреждений культуры, находящихся на территориях сельских поселений</t>
  </si>
  <si>
    <t xml:space="preserve"> Создание модельных муниципальных библиотек</t>
  </si>
  <si>
    <t>ПМБУК "ЦКС", ПМБУК "ЦБС", ПМКУК "Парк новой культуры"</t>
  </si>
  <si>
    <t>РАЗДЕЛ 3. План мероприятий муниципальной программы "Развитие культуры в городском округе Первоуральск на 2024-2029 годы"</t>
  </si>
  <si>
    <t>1.1.2.,1.1.3.,1.1.4.,1.1.6.,1.1.7.,1.2.4.</t>
  </si>
  <si>
    <t>1.1.1.,1.1.3.,1.1.4.,1.1.5.,1.2.1.,1.2.3.,1.2.4.</t>
  </si>
  <si>
    <t>1.1.3.;1.2.4.</t>
  </si>
  <si>
    <t>1.1.3.;1.2.2.;1.2.4.</t>
  </si>
  <si>
    <t>1.2.4.;1.3.1.;1.3.2.</t>
  </si>
  <si>
    <t>1.2.1.;1.2.4.</t>
  </si>
  <si>
    <t>1.2.4.</t>
  </si>
  <si>
    <t>1.1.4.;1.2.4</t>
  </si>
  <si>
    <t>1.1.8.</t>
  </si>
  <si>
    <t>1.1.4.;1.1.5.,1.2.4.</t>
  </si>
  <si>
    <t>1.1.4.,1.2.4.</t>
  </si>
  <si>
    <t>1.1.4.</t>
  </si>
  <si>
    <t>Форма 1</t>
  </si>
  <si>
    <t>Форма 2</t>
  </si>
  <si>
    <t>на 2024 год с разбивкой по отчетным периодам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</si>
  <si>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</si>
  <si>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</si>
  <si>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</si>
  <si>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</si>
  <si>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</si>
  <si>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в муниципальной программе, в том числе:</t>
  </si>
  <si>
    <t xml:space="preserve"> -     </t>
  </si>
  <si>
    <t xml:space="preserve">Создание модельных муниципальных библиотек </t>
  </si>
  <si>
    <t xml:space="preserve">  -      </t>
  </si>
  <si>
    <t>Выполнение инженерных изысканий и проектной документации на благоустройство территории Парка новой культуры</t>
  </si>
  <si>
    <t xml:space="preserve">План мероприятий муниципальной программы </t>
  </si>
  <si>
    <t>"Развитие культуры в городском округе Первоуральск на 2024-2029 годы"</t>
  </si>
  <si>
    <t>7771,95635 тыс. руб - ЦБС ремонт помещений 2-го этажа ЦБ; ПДШИ-2848,67; ЦКС -6 531,29; Театр-0; ХШ- 680, 0 Пандус и двери Володарского</t>
  </si>
  <si>
    <t>всего 17831,92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</si>
  <si>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</si>
  <si>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ПМБУК "ЦБС", ПМБУК "ЦКС",    ПМБУК "Театр драмы "Вариант" ,   ПМКУК "Парк новой культуры"</t>
  </si>
  <si>
    <t>1.1.3.</t>
  </si>
  <si>
    <t>от 27.11.2024   № 2953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</si>
</sst>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#,##0.0_р_."/>
    <numFmt numFmtId="166" formatCode="0.0"/>
    <numFmt numFmtId="167" formatCode="#,##0.00\ _р_."/>
    <numFmt numFmtId="168" formatCode="#,##0.0000"/>
    <numFmt numFmtId="169" formatCode="0.0%"/>
    <numFmt numFmtId="170" formatCode="_-* #,##0.0_р_._-;\-* #,##0.0_р_._-;_-* &quot;-&quot;??_р_._-;_-@_-"/>
    <numFmt numFmtId="171" formatCode="#,##0.0"/>
    <numFmt numFmtId="172" formatCode="#,##0.00_р_."/>
  </numFmts>
  <fonts count="4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0"/>
      <name val="Arial"/>
      <family val="2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1" fillId="0" borderId="0" applyFont="0" applyFill="0" applyBorder="0" applyAlignment="0" applyProtection="0"/>
  </cellStyleXfs>
  <cellXfs count="345">
    <xf numFmtId="0" fontId="0" fillId="0" borderId="0" xfId="0"/>
    <xf numFmtId="0" fontId="1" fillId="0" borderId="0" xfId="0" applyFont="1" applyFill="1"/>
    <xf numFmtId="165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 wrapText="1"/>
    </xf>
    <xf numFmtId="0" fontId="4" fillId="0" borderId="0" xfId="0" applyFont="1"/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left" vertical="top" wrapText="1"/>
    </xf>
    <xf numFmtId="0" fontId="11" fillId="0" borderId="0" xfId="0" applyFont="1"/>
    <xf numFmtId="0" fontId="0" fillId="0" borderId="1" xfId="0" applyBorder="1"/>
    <xf numFmtId="2" fontId="6" fillId="2" borderId="1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2" fontId="10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 applyAlignment="1">
      <alignment horizontal="left" vertical="top" wrapText="1"/>
    </xf>
    <xf numFmtId="0" fontId="12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1" fillId="3" borderId="0" xfId="0" applyFont="1" applyFill="1"/>
    <xf numFmtId="1" fontId="6" fillId="4" borderId="1" xfId="0" applyNumberFormat="1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1" fontId="6" fillId="4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6" fillId="4" borderId="5" xfId="0" applyFont="1" applyFill="1" applyBorder="1" applyAlignment="1">
      <alignment horizontal="left" vertical="top" wrapText="1"/>
    </xf>
    <xf numFmtId="2" fontId="10" fillId="4" borderId="5" xfId="0" applyNumberFormat="1" applyFont="1" applyFill="1" applyBorder="1" applyAlignment="1">
      <alignment horizontal="left" vertical="top" wrapText="1"/>
    </xf>
    <xf numFmtId="2" fontId="6" fillId="4" borderId="5" xfId="0" applyNumberFormat="1" applyFont="1" applyFill="1" applyBorder="1" applyAlignment="1">
      <alignment horizontal="left" vertical="top" wrapText="1"/>
    </xf>
    <xf numFmtId="2" fontId="6" fillId="2" borderId="11" xfId="0" applyNumberFormat="1" applyFont="1" applyFill="1" applyBorder="1" applyAlignment="1">
      <alignment horizontal="left" vertical="top" wrapText="1"/>
    </xf>
    <xf numFmtId="2" fontId="6" fillId="4" borderId="21" xfId="0" applyNumberFormat="1" applyFont="1" applyFill="1" applyBorder="1" applyAlignment="1">
      <alignment horizontal="left" vertical="top" wrapText="1"/>
    </xf>
    <xf numFmtId="1" fontId="6" fillId="4" borderId="14" xfId="0" applyNumberFormat="1" applyFont="1" applyFill="1" applyBorder="1" applyAlignment="1">
      <alignment horizontal="left" vertical="top" wrapText="1"/>
    </xf>
    <xf numFmtId="1" fontId="0" fillId="4" borderId="16" xfId="0" applyNumberFormat="1" applyFill="1" applyBorder="1" applyAlignment="1">
      <alignment horizontal="left" vertical="center"/>
    </xf>
    <xf numFmtId="0" fontId="0" fillId="4" borderId="14" xfId="0" applyFill="1" applyBorder="1"/>
    <xf numFmtId="0" fontId="0" fillId="4" borderId="16" xfId="0" applyFill="1" applyBorder="1"/>
    <xf numFmtId="0" fontId="12" fillId="0" borderId="0" xfId="0" applyFont="1" applyBorder="1" applyAlignment="1">
      <alignment horizontal="center" vertical="top" wrapText="1"/>
    </xf>
    <xf numFmtId="1" fontId="14" fillId="2" borderId="31" xfId="0" applyNumberFormat="1" applyFont="1" applyFill="1" applyBorder="1" applyAlignment="1">
      <alignment horizontal="left" vertical="top" wrapText="1"/>
    </xf>
    <xf numFmtId="0" fontId="12" fillId="0" borderId="0" xfId="0" applyFont="1" applyBorder="1"/>
    <xf numFmtId="0" fontId="12" fillId="0" borderId="27" xfId="0" applyFont="1" applyBorder="1"/>
    <xf numFmtId="0" fontId="12" fillId="0" borderId="29" xfId="0" applyFont="1" applyBorder="1"/>
    <xf numFmtId="0" fontId="12" fillId="0" borderId="20" xfId="0" applyFont="1" applyBorder="1"/>
    <xf numFmtId="0" fontId="12" fillId="0" borderId="28" xfId="0" applyFont="1" applyBorder="1"/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0" fontId="6" fillId="2" borderId="33" xfId="0" applyFont="1" applyFill="1" applyBorder="1" applyAlignment="1">
      <alignment horizontal="left" vertical="top" wrapText="1"/>
    </xf>
    <xf numFmtId="1" fontId="6" fillId="2" borderId="5" xfId="0" applyNumberFormat="1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left" vertical="top" wrapText="1"/>
    </xf>
    <xf numFmtId="0" fontId="6" fillId="2" borderId="3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2" fontId="6" fillId="2" borderId="6" xfId="0" applyNumberFormat="1" applyFont="1" applyFill="1" applyBorder="1" applyAlignment="1">
      <alignment horizontal="left" vertical="top" wrapText="1"/>
    </xf>
    <xf numFmtId="1" fontId="6" fillId="2" borderId="8" xfId="0" applyNumberFormat="1" applyFont="1" applyFill="1" applyBorder="1" applyAlignment="1">
      <alignment horizontal="left" vertical="top" wrapText="1"/>
    </xf>
    <xf numFmtId="2" fontId="12" fillId="0" borderId="0" xfId="0" applyNumberFormat="1" applyFont="1"/>
    <xf numFmtId="2" fontId="0" fillId="0" borderId="0" xfId="0" applyNumberFormat="1"/>
    <xf numFmtId="2" fontId="11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7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2" fontId="15" fillId="2" borderId="8" xfId="0" applyNumberFormat="1" applyFont="1" applyFill="1" applyBorder="1" applyAlignment="1">
      <alignment horizontal="left" vertical="top" wrapText="1"/>
    </xf>
    <xf numFmtId="2" fontId="15" fillId="2" borderId="18" xfId="0" applyNumberFormat="1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2" fontId="15" fillId="2" borderId="14" xfId="0" applyNumberFormat="1" applyFont="1" applyFill="1" applyBorder="1" applyAlignment="1">
      <alignment horizontal="left" vertical="top" wrapText="1"/>
    </xf>
    <xf numFmtId="1" fontId="6" fillId="5" borderId="5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2" fillId="0" borderId="40" xfId="0" applyFont="1" applyBorder="1" applyAlignment="1">
      <alignment horizontal="left" vertical="center" wrapText="1"/>
    </xf>
    <xf numFmtId="0" fontId="32" fillId="0" borderId="39" xfId="0" applyFont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/>
    <xf numFmtId="0" fontId="32" fillId="0" borderId="2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67" fontId="32" fillId="0" borderId="4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2" fontId="32" fillId="0" borderId="1" xfId="0" applyNumberFormat="1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4" borderId="1" xfId="0" applyFont="1" applyFill="1" applyBorder="1" applyAlignment="1">
      <alignment horizontal="left" vertical="top" wrapText="1"/>
    </xf>
    <xf numFmtId="2" fontId="32" fillId="4" borderId="1" xfId="0" applyNumberFormat="1" applyFont="1" applyFill="1" applyBorder="1" applyAlignment="1">
      <alignment horizontal="left" vertical="top" wrapText="1"/>
    </xf>
    <xf numFmtId="1" fontId="32" fillId="0" borderId="1" xfId="0" applyNumberFormat="1" applyFont="1" applyBorder="1" applyAlignment="1">
      <alignment horizontal="left" vertical="top" wrapText="1"/>
    </xf>
    <xf numFmtId="2" fontId="32" fillId="0" borderId="2" xfId="0" applyNumberFormat="1" applyFont="1" applyBorder="1" applyAlignment="1">
      <alignment horizontal="left" vertical="top" wrapText="1"/>
    </xf>
    <xf numFmtId="0" fontId="34" fillId="0" borderId="17" xfId="0" applyFont="1" applyBorder="1"/>
    <xf numFmtId="0" fontId="32" fillId="0" borderId="17" xfId="0" applyFont="1" applyFill="1" applyBorder="1" applyAlignment="1">
      <alignment horizontal="left" vertical="top" wrapText="1"/>
    </xf>
    <xf numFmtId="0" fontId="34" fillId="0" borderId="0" xfId="0" applyFont="1" applyBorder="1"/>
    <xf numFmtId="0" fontId="32" fillId="0" borderId="0" xfId="0" applyFont="1"/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2" fillId="0" borderId="3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38" xfId="0" applyFont="1" applyBorder="1" applyAlignment="1">
      <alignment horizontal="left" vertical="top" wrapText="1"/>
    </xf>
    <xf numFmtId="0" fontId="37" fillId="2" borderId="1" xfId="0" applyFont="1" applyFill="1" applyBorder="1" applyAlignment="1">
      <alignment horizontal="center" vertical="center"/>
    </xf>
    <xf numFmtId="0" fontId="37" fillId="2" borderId="0" xfId="0" applyFont="1" applyFill="1"/>
    <xf numFmtId="0" fontId="37" fillId="2" borderId="0" xfId="0" applyFont="1" applyFill="1" applyAlignment="1">
      <alignment horizontal="left"/>
    </xf>
    <xf numFmtId="0" fontId="37" fillId="2" borderId="1" xfId="0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7" fillId="2" borderId="0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right" vertical="center" wrapText="1"/>
    </xf>
    <xf numFmtId="0" fontId="38" fillId="2" borderId="1" xfId="0" applyFont="1" applyFill="1" applyBorder="1" applyAlignment="1">
      <alignment horizontal="right" vertical="top" wrapText="1"/>
    </xf>
    <xf numFmtId="0" fontId="37" fillId="2" borderId="1" xfId="0" applyFont="1" applyFill="1" applyBorder="1" applyAlignment="1">
      <alignment vertical="top" wrapText="1"/>
    </xf>
    <xf numFmtId="0" fontId="37" fillId="2" borderId="1" xfId="0" applyFont="1" applyFill="1" applyBorder="1" applyAlignment="1">
      <alignment horizontal="right" vertical="top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/>
    <xf numFmtId="0" fontId="37" fillId="2" borderId="1" xfId="0" applyFont="1" applyFill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wrapText="1"/>
    </xf>
    <xf numFmtId="0" fontId="37" fillId="2" borderId="1" xfId="0" applyFont="1" applyFill="1" applyBorder="1" applyAlignment="1">
      <alignment horizontal="left"/>
    </xf>
    <xf numFmtId="168" fontId="1" fillId="0" borderId="0" xfId="0" applyNumberFormat="1" applyFont="1" applyFill="1"/>
    <xf numFmtId="166" fontId="37" fillId="2" borderId="1" xfId="0" applyNumberFormat="1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top"/>
    </xf>
    <xf numFmtId="0" fontId="37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vertical="top" wrapText="1"/>
    </xf>
    <xf numFmtId="49" fontId="37" fillId="2" borderId="1" xfId="0" applyNumberFormat="1" applyFont="1" applyFill="1" applyBorder="1" applyAlignment="1">
      <alignment vertical="top"/>
    </xf>
    <xf numFmtId="49" fontId="37" fillId="2" borderId="1" xfId="0" applyNumberFormat="1" applyFont="1" applyFill="1" applyBorder="1"/>
    <xf numFmtId="49" fontId="37" fillId="2" borderId="1" xfId="0" applyNumberFormat="1" applyFont="1" applyFill="1" applyBorder="1" applyAlignment="1">
      <alignment horizontal="left" vertical="center"/>
    </xf>
    <xf numFmtId="49" fontId="37" fillId="2" borderId="1" xfId="0" applyNumberFormat="1" applyFont="1" applyFill="1" applyBorder="1" applyAlignment="1">
      <alignment vertical="center"/>
    </xf>
    <xf numFmtId="4" fontId="1" fillId="0" borderId="0" xfId="0" applyNumberFormat="1" applyFont="1" applyFill="1"/>
    <xf numFmtId="2" fontId="37" fillId="2" borderId="3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42" fillId="0" borderId="0" xfId="0" applyFont="1" applyAlignment="1"/>
    <xf numFmtId="0" fontId="42" fillId="0" borderId="0" xfId="0" applyFont="1" applyAlignment="1">
      <alignment horizontal="center"/>
    </xf>
    <xf numFmtId="0" fontId="42" fillId="0" borderId="0" xfId="0" applyFont="1"/>
    <xf numFmtId="0" fontId="42" fillId="2" borderId="0" xfId="0" applyFont="1" applyFill="1" applyAlignment="1">
      <alignment horizontal="center"/>
    </xf>
    <xf numFmtId="0" fontId="44" fillId="0" borderId="0" xfId="0" applyFont="1"/>
    <xf numFmtId="0" fontId="39" fillId="2" borderId="1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9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44" fillId="0" borderId="1" xfId="0" applyFont="1" applyBorder="1" applyAlignment="1">
      <alignment horizontal="center" vertical="center" wrapText="1"/>
    </xf>
    <xf numFmtId="167" fontId="38" fillId="2" borderId="1" xfId="0" applyNumberFormat="1" applyFont="1" applyFill="1" applyBorder="1" applyAlignment="1">
      <alignment horizontal="center" vertical="center" wrapText="1"/>
    </xf>
    <xf numFmtId="167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center" vertical="center"/>
    </xf>
    <xf numFmtId="2" fontId="37" fillId="2" borderId="1" xfId="0" applyNumberFormat="1" applyFont="1" applyFill="1" applyBorder="1" applyAlignment="1">
      <alignment horizontal="center"/>
    </xf>
    <xf numFmtId="4" fontId="37" fillId="2" borderId="1" xfId="0" applyNumberFormat="1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2" fontId="37" fillId="2" borderId="1" xfId="0" applyNumberFormat="1" applyFont="1" applyFill="1" applyBorder="1"/>
    <xf numFmtId="0" fontId="37" fillId="2" borderId="1" xfId="0" applyFont="1" applyFill="1" applyBorder="1" applyAlignment="1">
      <alignment vertical="center"/>
    </xf>
    <xf numFmtId="164" fontId="42" fillId="0" borderId="0" xfId="0" applyNumberFormat="1" applyFont="1"/>
    <xf numFmtId="164" fontId="37" fillId="2" borderId="1" xfId="0" applyNumberFormat="1" applyFont="1" applyFill="1" applyBorder="1" applyAlignment="1">
      <alignment horizontal="center" vertical="center" wrapText="1"/>
    </xf>
    <xf numFmtId="170" fontId="37" fillId="2" borderId="1" xfId="0" applyNumberFormat="1" applyFont="1" applyFill="1" applyBorder="1" applyAlignment="1">
      <alignment horizontal="center" vertical="center"/>
    </xf>
    <xf numFmtId="171" fontId="1" fillId="0" borderId="0" xfId="0" applyNumberFormat="1" applyFont="1" applyFill="1"/>
    <xf numFmtId="164" fontId="37" fillId="2" borderId="1" xfId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169" fontId="46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center" wrapText="1"/>
    </xf>
    <xf numFmtId="170" fontId="37" fillId="2" borderId="1" xfId="0" applyNumberFormat="1" applyFont="1" applyFill="1" applyBorder="1" applyAlignment="1">
      <alignment horizontal="center" vertical="center" wrapText="1"/>
    </xf>
    <xf numFmtId="170" fontId="37" fillId="2" borderId="1" xfId="1" applyNumberFormat="1" applyFont="1" applyFill="1" applyBorder="1" applyAlignment="1">
      <alignment horizontal="center" vertical="center" wrapText="1"/>
    </xf>
    <xf numFmtId="164" fontId="37" fillId="2" borderId="1" xfId="1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top" wrapText="1"/>
    </xf>
    <xf numFmtId="164" fontId="37" fillId="2" borderId="1" xfId="1" applyNumberFormat="1" applyFont="1" applyFill="1" applyBorder="1" applyAlignment="1">
      <alignment horizontal="center" vertical="center"/>
    </xf>
    <xf numFmtId="170" fontId="37" fillId="2" borderId="1" xfId="1" applyNumberFormat="1" applyFont="1" applyFill="1" applyBorder="1" applyAlignment="1">
      <alignment horizontal="center" vertical="center"/>
    </xf>
    <xf numFmtId="164" fontId="37" fillId="2" borderId="1" xfId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4" fontId="37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vertical="center"/>
    </xf>
    <xf numFmtId="0" fontId="37" fillId="0" borderId="1" xfId="0" applyFont="1" applyFill="1" applyBorder="1" applyAlignment="1">
      <alignment horizontal="center"/>
    </xf>
    <xf numFmtId="0" fontId="37" fillId="0" borderId="1" xfId="0" applyFont="1" applyFill="1" applyBorder="1" applyAlignment="1">
      <alignment horizontal="right"/>
    </xf>
    <xf numFmtId="172" fontId="1" fillId="0" borderId="0" xfId="0" applyNumberFormat="1" applyFont="1" applyFill="1"/>
    <xf numFmtId="0" fontId="37" fillId="0" borderId="1" xfId="0" applyFont="1" applyFill="1" applyBorder="1" applyAlignment="1">
      <alignment horizontal="center" wrapText="1"/>
    </xf>
    <xf numFmtId="0" fontId="37" fillId="0" borderId="1" xfId="0" applyFont="1" applyFill="1" applyBorder="1" applyAlignment="1">
      <alignment horizontal="left" vertical="top"/>
    </xf>
    <xf numFmtId="0" fontId="37" fillId="0" borderId="1" xfId="0" applyFont="1" applyFill="1" applyBorder="1"/>
    <xf numFmtId="0" fontId="37" fillId="0" borderId="1" xfId="0" applyFont="1" applyFill="1" applyBorder="1" applyAlignment="1">
      <alignment horizontal="left" vertical="top" wrapText="1"/>
    </xf>
    <xf numFmtId="0" fontId="37" fillId="0" borderId="1" xfId="0" applyFont="1" applyFill="1" applyBorder="1" applyAlignment="1">
      <alignment horizontal="right" wrapText="1"/>
    </xf>
    <xf numFmtId="0" fontId="32" fillId="0" borderId="1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2" borderId="15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2" fillId="0" borderId="16" xfId="0" applyFont="1" applyBorder="1" applyAlignment="1">
      <alignment horizontal="left" vertical="top" wrapText="1"/>
    </xf>
    <xf numFmtId="0" fontId="32" fillId="0" borderId="14" xfId="0" applyNumberFormat="1" applyFont="1" applyBorder="1" applyAlignment="1">
      <alignment horizontal="left" vertical="top" wrapText="1"/>
    </xf>
    <xf numFmtId="0" fontId="32" fillId="0" borderId="4" xfId="0" applyNumberFormat="1" applyFont="1" applyBorder="1" applyAlignment="1">
      <alignment horizontal="left" vertical="top" wrapText="1"/>
    </xf>
    <xf numFmtId="0" fontId="32" fillId="2" borderId="14" xfId="0" applyNumberFormat="1" applyFont="1" applyFill="1" applyBorder="1" applyAlignment="1">
      <alignment horizontal="left" vertical="top" wrapText="1"/>
    </xf>
    <xf numFmtId="0" fontId="32" fillId="2" borderId="4" xfId="0" applyNumberFormat="1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41" xfId="0" applyFont="1" applyBorder="1" applyAlignment="1">
      <alignment horizontal="left" vertical="top" wrapText="1"/>
    </xf>
    <xf numFmtId="0" fontId="35" fillId="0" borderId="0" xfId="0" applyFont="1" applyAlignment="1">
      <alignment horizontal="center" wrapText="1"/>
    </xf>
    <xf numFmtId="0" fontId="32" fillId="4" borderId="15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5" fillId="0" borderId="0" xfId="0" applyFont="1" applyFill="1" applyAlignment="1">
      <alignment horizontal="left"/>
    </xf>
    <xf numFmtId="0" fontId="34" fillId="0" borderId="0" xfId="0" applyFont="1" applyAlignment="1"/>
    <xf numFmtId="0" fontId="35" fillId="0" borderId="0" xfId="0" applyFont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top" wrapText="1"/>
    </xf>
    <xf numFmtId="0" fontId="37" fillId="2" borderId="6" xfId="0" applyFont="1" applyFill="1" applyBorder="1" applyAlignment="1">
      <alignment horizontal="center" vertical="top" wrapText="1"/>
    </xf>
    <xf numFmtId="0" fontId="45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14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top" wrapText="1"/>
    </xf>
    <xf numFmtId="0" fontId="39" fillId="2" borderId="6" xfId="0" applyFont="1" applyFill="1" applyBorder="1" applyAlignment="1">
      <alignment horizontal="center" vertical="top" wrapText="1"/>
    </xf>
    <xf numFmtId="0" fontId="37" fillId="2" borderId="5" xfId="0" applyFont="1" applyFill="1" applyBorder="1" applyAlignment="1">
      <alignment horizontal="center" vertical="top" wrapText="1"/>
    </xf>
    <xf numFmtId="0" fontId="37" fillId="2" borderId="2" xfId="0" applyFont="1" applyFill="1" applyBorder="1" applyAlignment="1">
      <alignment horizontal="center" vertical="top"/>
    </xf>
    <xf numFmtId="0" fontId="37" fillId="2" borderId="6" xfId="0" applyFont="1" applyFill="1" applyBorder="1" applyAlignment="1">
      <alignment horizontal="center" vertical="top"/>
    </xf>
    <xf numFmtId="0" fontId="12" fillId="0" borderId="3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2" fontId="12" fillId="0" borderId="25" xfId="0" applyNumberFormat="1" applyFont="1" applyBorder="1" applyAlignment="1">
      <alignment horizontal="center" vertical="top" wrapText="1"/>
    </xf>
    <xf numFmtId="2" fontId="12" fillId="0" borderId="26" xfId="0" applyNumberFormat="1" applyFont="1" applyBorder="1" applyAlignment="1">
      <alignment horizontal="center" vertical="top" wrapText="1"/>
    </xf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2" fontId="12" fillId="0" borderId="30" xfId="0" applyNumberFormat="1" applyFont="1" applyBorder="1" applyAlignment="1">
      <alignment horizontal="center" vertical="top" wrapText="1"/>
    </xf>
    <xf numFmtId="0" fontId="17" fillId="0" borderId="30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17" fillId="0" borderId="31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7" xfId="0" applyFont="1" applyBorder="1" applyAlignment="1">
      <alignment vertical="top" wrapText="1"/>
    </xf>
    <xf numFmtId="0" fontId="11" fillId="0" borderId="30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11" fillId="0" borderId="3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12" fillId="0" borderId="32" xfId="0" applyFont="1" applyBorder="1" applyAlignment="1">
      <alignment horizontal="left"/>
    </xf>
    <xf numFmtId="0" fontId="5" fillId="0" borderId="30" xfId="0" applyFont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23" fillId="0" borderId="29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28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center" vertical="top" wrapText="1"/>
    </xf>
    <xf numFmtId="0" fontId="11" fillId="0" borderId="38" xfId="0" applyFont="1" applyBorder="1" applyAlignment="1">
      <alignment horizontal="center" vertical="top"/>
    </xf>
    <xf numFmtId="0" fontId="11" fillId="0" borderId="39" xfId="0" applyFont="1" applyBorder="1" applyAlignment="1">
      <alignment horizontal="center" vertical="top"/>
    </xf>
    <xf numFmtId="0" fontId="11" fillId="0" borderId="30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2" fillId="3" borderId="30" xfId="0" applyFont="1" applyFill="1" applyBorder="1" applyAlignment="1">
      <alignment horizontal="center" vertical="top" wrapText="1"/>
    </xf>
    <xf numFmtId="0" fontId="12" fillId="3" borderId="25" xfId="0" applyFont="1" applyFill="1" applyBorder="1" applyAlignment="1">
      <alignment horizontal="center" vertical="top" wrapText="1"/>
    </xf>
    <xf numFmtId="0" fontId="12" fillId="3" borderId="26" xfId="0" applyFont="1" applyFill="1" applyBorder="1" applyAlignment="1">
      <alignment horizontal="center" vertical="top" wrapText="1"/>
    </xf>
    <xf numFmtId="0" fontId="12" fillId="3" borderId="31" xfId="0" applyFont="1" applyFill="1" applyBorder="1" applyAlignment="1">
      <alignment horizontal="center" vertical="top" wrapText="1"/>
    </xf>
    <xf numFmtId="0" fontId="12" fillId="3" borderId="0" xfId="0" applyFont="1" applyFill="1" applyBorder="1" applyAlignment="1">
      <alignment horizontal="center" vertical="top" wrapText="1"/>
    </xf>
    <xf numFmtId="0" fontId="12" fillId="3" borderId="27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2" fillId="3" borderId="20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right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zoomScaleNormal="75" workbookViewId="0">
      <selection sqref="A1:C5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95"/>
      <c r="B1" s="95"/>
      <c r="C1" s="96" t="s">
        <v>99</v>
      </c>
    </row>
    <row r="2" spans="1:3" ht="20.25" x14ac:dyDescent="0.3">
      <c r="A2" s="95"/>
      <c r="B2" s="95"/>
      <c r="C2" s="97" t="s">
        <v>123</v>
      </c>
    </row>
    <row r="3" spans="1:3" ht="20.25" x14ac:dyDescent="0.3">
      <c r="A3" s="95"/>
      <c r="B3" s="95"/>
      <c r="C3" s="96" t="s">
        <v>5</v>
      </c>
    </row>
    <row r="4" spans="1:3" ht="33" customHeight="1" x14ac:dyDescent="0.3">
      <c r="A4" s="95"/>
      <c r="B4" s="95"/>
      <c r="C4" s="96" t="s">
        <v>107</v>
      </c>
    </row>
    <row r="5" spans="1:3" x14ac:dyDescent="0.2">
      <c r="A5" s="95"/>
      <c r="B5" s="95"/>
      <c r="C5" s="95"/>
    </row>
    <row r="6" spans="1:3" ht="90" customHeight="1" x14ac:dyDescent="0.3">
      <c r="A6" s="222" t="s">
        <v>124</v>
      </c>
      <c r="B6" s="222"/>
      <c r="C6" s="222"/>
    </row>
    <row r="7" spans="1:3" x14ac:dyDescent="0.2">
      <c r="A7" s="95"/>
      <c r="B7" s="95"/>
      <c r="C7" s="95"/>
    </row>
    <row r="8" spans="1:3" ht="196.5" customHeight="1" x14ac:dyDescent="0.2">
      <c r="A8" s="98" t="s">
        <v>15</v>
      </c>
      <c r="B8" s="225" t="s">
        <v>112</v>
      </c>
      <c r="C8" s="226"/>
    </row>
    <row r="9" spans="1:3" ht="60" customHeight="1" x14ac:dyDescent="0.2">
      <c r="A9" s="98" t="s">
        <v>16</v>
      </c>
      <c r="B9" s="208" t="s">
        <v>28</v>
      </c>
      <c r="C9" s="209"/>
    </row>
    <row r="10" spans="1:3" ht="18" x14ac:dyDescent="0.2">
      <c r="A10" s="99"/>
      <c r="B10" s="208" t="s">
        <v>17</v>
      </c>
      <c r="C10" s="209"/>
    </row>
    <row r="11" spans="1:3" ht="42" customHeight="1" x14ac:dyDescent="0.2">
      <c r="A11" s="99"/>
      <c r="B11" s="208" t="s">
        <v>30</v>
      </c>
      <c r="C11" s="209"/>
    </row>
    <row r="12" spans="1:3" ht="60.75" customHeight="1" x14ac:dyDescent="0.2">
      <c r="A12" s="99"/>
      <c r="B12" s="208" t="s">
        <v>29</v>
      </c>
      <c r="C12" s="209"/>
    </row>
    <row r="13" spans="1:3" ht="60" customHeight="1" x14ac:dyDescent="0.2">
      <c r="A13" s="99"/>
      <c r="B13" s="208" t="s">
        <v>31</v>
      </c>
      <c r="C13" s="209"/>
    </row>
    <row r="14" spans="1:3" ht="57.75" customHeight="1" x14ac:dyDescent="0.2">
      <c r="A14" s="98" t="s">
        <v>18</v>
      </c>
      <c r="B14" s="208" t="s">
        <v>46</v>
      </c>
      <c r="C14" s="209"/>
    </row>
    <row r="15" spans="1:3" ht="40.5" customHeight="1" x14ac:dyDescent="0.2">
      <c r="A15" s="99"/>
      <c r="B15" s="208" t="s">
        <v>101</v>
      </c>
      <c r="C15" s="209"/>
    </row>
    <row r="16" spans="1:3" ht="59.25" customHeight="1" x14ac:dyDescent="0.2">
      <c r="A16" s="99"/>
      <c r="B16" s="208" t="s">
        <v>47</v>
      </c>
      <c r="C16" s="209"/>
    </row>
    <row r="17" spans="1:4" ht="57.75" customHeight="1" x14ac:dyDescent="0.2">
      <c r="A17" s="99"/>
      <c r="B17" s="208" t="s">
        <v>48</v>
      </c>
      <c r="C17" s="209"/>
    </row>
    <row r="18" spans="1:4" ht="81.75" customHeight="1" x14ac:dyDescent="0.2">
      <c r="A18" s="118"/>
      <c r="B18" s="208" t="s">
        <v>130</v>
      </c>
      <c r="C18" s="209"/>
    </row>
    <row r="19" spans="1:4" ht="75" customHeight="1" x14ac:dyDescent="0.2">
      <c r="A19" s="118"/>
      <c r="B19" s="210" t="s">
        <v>139</v>
      </c>
      <c r="C19" s="211"/>
    </row>
    <row r="20" spans="1:4" ht="78" customHeight="1" x14ac:dyDescent="0.2">
      <c r="A20" s="99"/>
      <c r="B20" s="208" t="s">
        <v>105</v>
      </c>
      <c r="C20" s="209"/>
    </row>
    <row r="21" spans="1:4" ht="0.75" hidden="1" customHeight="1" x14ac:dyDescent="0.2">
      <c r="A21" s="99"/>
      <c r="B21" s="223" t="s">
        <v>150</v>
      </c>
      <c r="C21" s="224"/>
      <c r="D21" s="18" t="s">
        <v>129</v>
      </c>
    </row>
    <row r="22" spans="1:4" ht="96" hidden="1" customHeight="1" x14ac:dyDescent="0.2">
      <c r="A22" s="99"/>
      <c r="B22" s="223" t="s">
        <v>43</v>
      </c>
      <c r="C22" s="224"/>
      <c r="D22" s="18" t="s">
        <v>129</v>
      </c>
    </row>
    <row r="23" spans="1:4" ht="24.75" hidden="1" customHeight="1" x14ac:dyDescent="0.2">
      <c r="A23" s="99"/>
      <c r="B23" s="223" t="s">
        <v>45</v>
      </c>
      <c r="C23" s="224"/>
      <c r="D23" s="18" t="s">
        <v>129</v>
      </c>
    </row>
    <row r="24" spans="1:4" ht="38.25" customHeight="1" x14ac:dyDescent="0.2">
      <c r="A24" s="98"/>
      <c r="B24" s="208" t="s">
        <v>178</v>
      </c>
      <c r="C24" s="209"/>
    </row>
    <row r="25" spans="1:4" ht="57.75" hidden="1" customHeight="1" x14ac:dyDescent="0.2">
      <c r="A25" s="99"/>
      <c r="B25" s="223" t="s">
        <v>110</v>
      </c>
      <c r="C25" s="224"/>
      <c r="D25" s="18" t="s">
        <v>129</v>
      </c>
    </row>
    <row r="26" spans="1:4" ht="58.5" customHeight="1" x14ac:dyDescent="0.2">
      <c r="A26" s="99"/>
      <c r="B26" s="208" t="s">
        <v>179</v>
      </c>
      <c r="C26" s="209"/>
    </row>
    <row r="27" spans="1:4" ht="23.25" customHeight="1" x14ac:dyDescent="0.2">
      <c r="A27" s="99"/>
      <c r="B27" s="208" t="s">
        <v>180</v>
      </c>
      <c r="C27" s="209"/>
    </row>
    <row r="28" spans="1:4" ht="40.5" customHeight="1" x14ac:dyDescent="0.2">
      <c r="A28" s="99"/>
      <c r="B28" s="216" t="s">
        <v>181</v>
      </c>
      <c r="C28" s="217"/>
    </row>
    <row r="29" spans="1:4" ht="40.5" customHeight="1" x14ac:dyDescent="0.2">
      <c r="A29" s="99"/>
      <c r="B29" s="218" t="s">
        <v>182</v>
      </c>
      <c r="C29" s="219"/>
    </row>
    <row r="30" spans="1:4" ht="59.25" customHeight="1" x14ac:dyDescent="0.2">
      <c r="A30" s="98"/>
      <c r="B30" s="208" t="s">
        <v>44</v>
      </c>
      <c r="C30" s="209"/>
    </row>
    <row r="31" spans="1:4" ht="84" customHeight="1" x14ac:dyDescent="0.2">
      <c r="A31" s="99"/>
      <c r="B31" s="213" t="s">
        <v>172</v>
      </c>
      <c r="C31" s="214"/>
    </row>
    <row r="32" spans="1:4" ht="36.75" thickBot="1" x14ac:dyDescent="0.25">
      <c r="A32" s="101" t="s">
        <v>19</v>
      </c>
      <c r="B32" s="215" t="s">
        <v>127</v>
      </c>
      <c r="C32" s="209"/>
    </row>
    <row r="33" spans="1:3" ht="72.75" thickBot="1" x14ac:dyDescent="0.25">
      <c r="A33" s="93" t="s">
        <v>169</v>
      </c>
      <c r="B33" s="220" t="s">
        <v>173</v>
      </c>
      <c r="C33" s="209"/>
    </row>
    <row r="34" spans="1:3" ht="108.75" thickBot="1" x14ac:dyDescent="0.25">
      <c r="A34" s="94" t="s">
        <v>170</v>
      </c>
      <c r="B34" s="220" t="s">
        <v>187</v>
      </c>
      <c r="C34" s="209"/>
    </row>
    <row r="35" spans="1:3" ht="54" x14ac:dyDescent="0.2">
      <c r="A35" s="120" t="s">
        <v>171</v>
      </c>
      <c r="B35" s="221" t="s">
        <v>174</v>
      </c>
      <c r="C35" s="209"/>
    </row>
    <row r="36" spans="1:3" ht="36" x14ac:dyDescent="0.2">
      <c r="A36" s="119" t="s">
        <v>188</v>
      </c>
      <c r="B36" s="220" t="s">
        <v>189</v>
      </c>
      <c r="C36" s="209"/>
    </row>
    <row r="37" spans="1:3" ht="72" x14ac:dyDescent="0.2">
      <c r="A37" s="98" t="s">
        <v>20</v>
      </c>
      <c r="B37" s="102" t="s">
        <v>21</v>
      </c>
      <c r="C37" s="103">
        <f>'Форма 1'!D11</f>
        <v>2055037.13</v>
      </c>
    </row>
    <row r="38" spans="1:3" ht="36" x14ac:dyDescent="0.2">
      <c r="A38" s="99"/>
      <c r="B38" s="102" t="s">
        <v>103</v>
      </c>
      <c r="C38" s="104">
        <f>'Форма 1'!D13</f>
        <v>2393</v>
      </c>
    </row>
    <row r="39" spans="1:3" ht="18" x14ac:dyDescent="0.2">
      <c r="A39" s="99"/>
      <c r="B39" s="102" t="s">
        <v>2</v>
      </c>
      <c r="C39" s="104">
        <f>'Форма 1'!D14</f>
        <v>1898055.13</v>
      </c>
    </row>
    <row r="40" spans="1:3" ht="18" x14ac:dyDescent="0.2">
      <c r="A40" s="99"/>
      <c r="B40" s="102" t="s">
        <v>22</v>
      </c>
      <c r="C40" s="104">
        <f>'Форма 1'!E11</f>
        <v>0</v>
      </c>
    </row>
    <row r="41" spans="1:3" ht="18" x14ac:dyDescent="0.2">
      <c r="A41" s="99"/>
      <c r="B41" s="102" t="s">
        <v>2</v>
      </c>
      <c r="C41" s="104">
        <f>C40</f>
        <v>0</v>
      </c>
    </row>
    <row r="42" spans="1:3" ht="18" x14ac:dyDescent="0.2">
      <c r="A42" s="99"/>
      <c r="B42" s="102" t="s">
        <v>23</v>
      </c>
      <c r="C42" s="104">
        <f>'Форма 1'!F11</f>
        <v>403522.49000000005</v>
      </c>
    </row>
    <row r="43" spans="1:3" ht="18" x14ac:dyDescent="0.2">
      <c r="A43" s="99"/>
      <c r="B43" s="102" t="s">
        <v>2</v>
      </c>
      <c r="C43" s="104">
        <f>C42</f>
        <v>403522.49000000005</v>
      </c>
    </row>
    <row r="44" spans="1:3" ht="18" x14ac:dyDescent="0.2">
      <c r="A44" s="99"/>
      <c r="B44" s="102" t="s">
        <v>24</v>
      </c>
      <c r="C44" s="104">
        <f>'Форма 1'!G11</f>
        <v>322404.76</v>
      </c>
    </row>
    <row r="45" spans="1:3" ht="18" x14ac:dyDescent="0.2">
      <c r="A45" s="99"/>
      <c r="B45" s="102" t="s">
        <v>2</v>
      </c>
      <c r="C45" s="104">
        <f>C44</f>
        <v>322404.76</v>
      </c>
    </row>
    <row r="46" spans="1:3" ht="18" x14ac:dyDescent="0.2">
      <c r="A46" s="99"/>
      <c r="B46" s="102" t="s">
        <v>25</v>
      </c>
      <c r="C46" s="104">
        <f>'Форма 1'!H11</f>
        <v>332277.47000000003</v>
      </c>
    </row>
    <row r="47" spans="1:3" ht="18" x14ac:dyDescent="0.2">
      <c r="A47" s="99"/>
      <c r="B47" s="102" t="s">
        <v>2</v>
      </c>
      <c r="C47" s="104">
        <f>C46</f>
        <v>332277.47000000003</v>
      </c>
    </row>
    <row r="48" spans="1:3" ht="18" x14ac:dyDescent="0.2">
      <c r="A48" s="99"/>
      <c r="B48" s="102" t="s">
        <v>26</v>
      </c>
      <c r="C48" s="104">
        <f>'Форма 1'!I11</f>
        <v>332277.47000000003</v>
      </c>
    </row>
    <row r="49" spans="1:3" ht="18" x14ac:dyDescent="0.2">
      <c r="A49" s="100"/>
      <c r="B49" s="102" t="s">
        <v>2</v>
      </c>
      <c r="C49" s="104">
        <f>C48</f>
        <v>332277.47000000003</v>
      </c>
    </row>
    <row r="50" spans="1:3" ht="18" x14ac:dyDescent="0.2">
      <c r="A50" s="100"/>
      <c r="B50" s="102" t="s">
        <v>125</v>
      </c>
      <c r="C50" s="104">
        <f>'Форма 1'!J11</f>
        <v>332277.47000000003</v>
      </c>
    </row>
    <row r="51" spans="1:3" ht="18" x14ac:dyDescent="0.2">
      <c r="A51" s="100"/>
      <c r="B51" s="102" t="s">
        <v>2</v>
      </c>
      <c r="C51" s="104">
        <f>C50</f>
        <v>332277.47000000003</v>
      </c>
    </row>
    <row r="52" spans="1:3" ht="18" x14ac:dyDescent="0.2">
      <c r="A52" s="100"/>
      <c r="B52" s="102" t="s">
        <v>126</v>
      </c>
      <c r="C52" s="104">
        <f>'Форма 1'!K11</f>
        <v>332277.47000000003</v>
      </c>
    </row>
    <row r="53" spans="1:3" ht="18" x14ac:dyDescent="0.2">
      <c r="A53" s="100"/>
      <c r="B53" s="102" t="s">
        <v>2</v>
      </c>
      <c r="C53" s="104">
        <f>C52</f>
        <v>332277.47000000003</v>
      </c>
    </row>
    <row r="54" spans="1:3" ht="78" customHeight="1" x14ac:dyDescent="0.2">
      <c r="A54" s="100" t="s">
        <v>27</v>
      </c>
      <c r="B54" s="212" t="s">
        <v>117</v>
      </c>
      <c r="C54" s="212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6"/>
      <c r="B59" s="4"/>
      <c r="C59" s="4"/>
    </row>
  </sheetData>
  <mergeCells count="31"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view="pageBreakPreview" zoomScale="48" zoomScaleNormal="60" zoomScaleSheetLayoutView="48" zoomScalePageLayoutView="72" workbookViewId="0">
      <selection activeCell="A6" sqref="A6:J6"/>
    </sheetView>
  </sheetViews>
  <sheetFormatPr defaultRowHeight="12.75" x14ac:dyDescent="0.2"/>
  <cols>
    <col min="1" max="1" width="59" customWidth="1"/>
    <col min="2" max="2" width="42" customWidth="1"/>
    <col min="3" max="3" width="11.85546875" customWidth="1"/>
    <col min="4" max="4" width="13" customWidth="1"/>
    <col min="5" max="7" width="10" bestFit="1" customWidth="1"/>
    <col min="8" max="9" width="9.42578125" customWidth="1"/>
    <col min="10" max="10" width="47.42578125" customWidth="1"/>
  </cols>
  <sheetData>
    <row r="1" spans="1:11" ht="20.25" x14ac:dyDescent="0.3">
      <c r="A1" s="95"/>
      <c r="B1" s="95"/>
      <c r="C1" s="95"/>
      <c r="D1" s="95"/>
      <c r="E1" s="96"/>
      <c r="F1" s="96"/>
      <c r="G1" s="96" t="s">
        <v>108</v>
      </c>
      <c r="H1" s="96"/>
      <c r="I1" s="96"/>
      <c r="J1" s="95"/>
      <c r="K1" s="95"/>
    </row>
    <row r="2" spans="1:11" ht="20.25" x14ac:dyDescent="0.3">
      <c r="A2" s="95"/>
      <c r="B2" s="95"/>
      <c r="C2" s="95"/>
      <c r="D2" s="95"/>
      <c r="E2" s="97"/>
      <c r="F2" s="97"/>
      <c r="G2" s="97" t="s">
        <v>8</v>
      </c>
      <c r="H2" s="97"/>
      <c r="I2" s="97"/>
      <c r="J2" s="95"/>
      <c r="K2" s="95"/>
    </row>
    <row r="3" spans="1:11" ht="20.25" x14ac:dyDescent="0.3">
      <c r="A3" s="95"/>
      <c r="B3" s="95"/>
      <c r="C3" s="95"/>
      <c r="D3" s="95"/>
      <c r="E3" s="96"/>
      <c r="F3" s="96"/>
      <c r="G3" s="96" t="s">
        <v>5</v>
      </c>
      <c r="H3" s="96"/>
      <c r="I3" s="96"/>
      <c r="J3" s="95"/>
      <c r="K3" s="95"/>
    </row>
    <row r="4" spans="1:11" ht="33.75" customHeight="1" x14ac:dyDescent="0.3">
      <c r="A4" s="95"/>
      <c r="B4" s="95"/>
      <c r="C4" s="95"/>
      <c r="D4" s="95"/>
      <c r="E4" s="96"/>
      <c r="F4" s="96"/>
      <c r="G4" s="227" t="s">
        <v>104</v>
      </c>
      <c r="H4" s="227"/>
      <c r="I4" s="227"/>
      <c r="J4" s="228"/>
      <c r="K4" s="95"/>
    </row>
    <row r="5" spans="1:11" x14ac:dyDescent="0.2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</row>
    <row r="6" spans="1:11" ht="54" customHeight="1" x14ac:dyDescent="0.2">
      <c r="A6" s="229" t="s">
        <v>184</v>
      </c>
      <c r="B6" s="229"/>
      <c r="C6" s="229"/>
      <c r="D6" s="229"/>
      <c r="E6" s="229"/>
      <c r="F6" s="229"/>
      <c r="G6" s="229"/>
      <c r="H6" s="229"/>
      <c r="I6" s="229"/>
      <c r="J6" s="229"/>
      <c r="K6" s="95"/>
    </row>
    <row r="7" spans="1:11" ht="33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26.25" customHeight="1" x14ac:dyDescent="0.2">
      <c r="A8" s="231" t="s">
        <v>9</v>
      </c>
      <c r="B8" s="231" t="s">
        <v>10</v>
      </c>
      <c r="C8" s="232" t="s">
        <v>11</v>
      </c>
      <c r="D8" s="233"/>
      <c r="E8" s="233"/>
      <c r="F8" s="233"/>
      <c r="G8" s="233"/>
      <c r="H8" s="233"/>
      <c r="I8" s="234"/>
      <c r="J8" s="235" t="s">
        <v>12</v>
      </c>
      <c r="K8" s="95"/>
    </row>
    <row r="9" spans="1:11" ht="18.75" customHeight="1" x14ac:dyDescent="0.2">
      <c r="A9" s="231"/>
      <c r="B9" s="231"/>
      <c r="C9" s="231">
        <v>2019</v>
      </c>
      <c r="D9" s="231">
        <v>2020</v>
      </c>
      <c r="E9" s="231">
        <v>2021</v>
      </c>
      <c r="F9" s="231">
        <v>2022</v>
      </c>
      <c r="G9" s="231">
        <v>2023</v>
      </c>
      <c r="H9" s="235">
        <v>2024</v>
      </c>
      <c r="I9" s="235">
        <v>2025</v>
      </c>
      <c r="J9" s="237"/>
      <c r="K9" s="95"/>
    </row>
    <row r="10" spans="1:11" ht="19.5" customHeight="1" x14ac:dyDescent="0.2">
      <c r="A10" s="231"/>
      <c r="B10" s="231"/>
      <c r="C10" s="231"/>
      <c r="D10" s="231"/>
      <c r="E10" s="231"/>
      <c r="F10" s="231"/>
      <c r="G10" s="231"/>
      <c r="H10" s="236"/>
      <c r="I10" s="236"/>
      <c r="J10" s="236"/>
      <c r="K10" s="95"/>
    </row>
    <row r="11" spans="1:11" ht="18" x14ac:dyDescent="0.2">
      <c r="A11" s="230" t="str">
        <f>'Приложение 1'!B9</f>
        <v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B11" s="230"/>
      <c r="C11" s="230"/>
      <c r="D11" s="230"/>
      <c r="E11" s="230"/>
      <c r="F11" s="230"/>
      <c r="G11" s="230"/>
      <c r="H11" s="230"/>
      <c r="I11" s="230"/>
      <c r="J11" s="230"/>
      <c r="K11" s="95"/>
    </row>
    <row r="12" spans="1:11" ht="18" x14ac:dyDescent="0.2">
      <c r="A12" s="230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12" s="230"/>
      <c r="C12" s="230"/>
      <c r="D12" s="230"/>
      <c r="E12" s="230"/>
      <c r="F12" s="230"/>
      <c r="G12" s="230"/>
      <c r="H12" s="230"/>
      <c r="I12" s="230"/>
      <c r="J12" s="230"/>
      <c r="K12" s="95"/>
    </row>
    <row r="13" spans="1:11" ht="97.5" customHeight="1" x14ac:dyDescent="0.2">
      <c r="A13" s="101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13" s="101" t="s">
        <v>49</v>
      </c>
      <c r="C13" s="106">
        <f>'расчет целевых показателей'!D8</f>
        <v>100</v>
      </c>
      <c r="D13" s="106">
        <f>'расчет целевых показателей'!E8</f>
        <v>100</v>
      </c>
      <c r="E13" s="106">
        <f>'расчет целевых показателей'!F8</f>
        <v>100</v>
      </c>
      <c r="F13" s="106">
        <f>'расчет целевых показателей'!G8</f>
        <v>100</v>
      </c>
      <c r="G13" s="106">
        <f>'расчет целевых показателей'!H8</f>
        <v>100</v>
      </c>
      <c r="H13" s="106">
        <f>'расчет целевых показателей'!L8</f>
        <v>100</v>
      </c>
      <c r="I13" s="106">
        <f>'расчет целевых показателей'!M8</f>
        <v>100</v>
      </c>
      <c r="J13" s="105" t="s">
        <v>153</v>
      </c>
      <c r="K13" s="95"/>
    </row>
    <row r="14" spans="1:11" ht="78.75" customHeight="1" x14ac:dyDescent="0.2">
      <c r="A14" s="101" t="str">
        <f>'Приложение 1'!B15</f>
        <v>1.1.2. Уровень фактической обеспеченности библиотеками от нормативной потребности в библиотеках;</v>
      </c>
      <c r="B14" s="101" t="s">
        <v>49</v>
      </c>
      <c r="C14" s="106">
        <f>'расчет целевых показателей'!D9</f>
        <v>100</v>
      </c>
      <c r="D14" s="106">
        <f>'расчет целевых показателей'!E9</f>
        <v>100</v>
      </c>
      <c r="E14" s="106">
        <f>'расчет целевых показателей'!F9</f>
        <v>100</v>
      </c>
      <c r="F14" s="106">
        <f>'расчет целевых показателей'!G9</f>
        <v>100</v>
      </c>
      <c r="G14" s="106">
        <f>'расчет целевых показателей'!H9</f>
        <v>100</v>
      </c>
      <c r="H14" s="106">
        <f>'расчет целевых показателей'!L9</f>
        <v>100</v>
      </c>
      <c r="I14" s="106">
        <f>'расчет целевых показателей'!M9</f>
        <v>100</v>
      </c>
      <c r="J14" s="101" t="s">
        <v>154</v>
      </c>
      <c r="K14" s="95"/>
    </row>
    <row r="15" spans="1:11" ht="101.25" customHeight="1" x14ac:dyDescent="0.2">
      <c r="A15" s="101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5" s="101" t="s">
        <v>51</v>
      </c>
      <c r="C15" s="106">
        <f>'расчет целевых показателей'!D10</f>
        <v>100</v>
      </c>
      <c r="D15" s="106">
        <f>'расчет целевых показателей'!E10</f>
        <v>100</v>
      </c>
      <c r="E15" s="106">
        <f>'расчет целевых показателей'!F10</f>
        <v>100</v>
      </c>
      <c r="F15" s="106">
        <f>'расчет целевых показателей'!G10</f>
        <v>100</v>
      </c>
      <c r="G15" s="106">
        <f>'расчет целевых показателей'!H10</f>
        <v>100</v>
      </c>
      <c r="H15" s="106">
        <f>'расчет целевых показателей'!L10</f>
        <v>100</v>
      </c>
      <c r="I15" s="106">
        <f>'расчет целевых показателей'!M10</f>
        <v>100</v>
      </c>
      <c r="J15" s="101" t="s">
        <v>52</v>
      </c>
      <c r="K15" s="95"/>
    </row>
    <row r="16" spans="1:11" ht="111.75" customHeight="1" x14ac:dyDescent="0.2">
      <c r="A16" s="101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6" s="101" t="s">
        <v>53</v>
      </c>
      <c r="C16" s="106">
        <f>'расчет целевых показателей'!D13</f>
        <v>96.00324061571699</v>
      </c>
      <c r="D16" s="106">
        <f>'расчет целевых показателей'!E13</f>
        <v>96.111261139616516</v>
      </c>
      <c r="E16" s="106">
        <f>'расчет целевых показателей'!F13</f>
        <v>96.246286794490956</v>
      </c>
      <c r="F16" s="106">
        <f>'расчет целевых показателей'!G13</f>
        <v>96.381312449365382</v>
      </c>
      <c r="G16" s="106">
        <f>'расчет целевых показателей'!H13</f>
        <v>96.516338104239807</v>
      </c>
      <c r="H16" s="106">
        <f>'расчет целевых показателей'!L13</f>
        <v>96.651363759114233</v>
      </c>
      <c r="I16" s="106">
        <f>'расчет целевых показателей'!M13</f>
        <v>96.786389413988658</v>
      </c>
      <c r="J16" s="107" t="s">
        <v>155</v>
      </c>
      <c r="K16" s="95"/>
    </row>
    <row r="17" spans="1:13" ht="140.25" customHeight="1" x14ac:dyDescent="0.2">
      <c r="A17" s="101" t="s">
        <v>109</v>
      </c>
      <c r="B17" s="101" t="s">
        <v>120</v>
      </c>
      <c r="C17" s="106">
        <f>'расчет целевых показателей'!D26</f>
        <v>7.4074074074074066</v>
      </c>
      <c r="D17" s="106">
        <f>'расчет целевых показателей'!E26</f>
        <v>7.4074074074074066</v>
      </c>
      <c r="E17" s="106">
        <f>'расчет целевых показателей'!F26</f>
        <v>7.4074074074074066</v>
      </c>
      <c r="F17" s="106">
        <f>'расчет целевых показателей'!G26</f>
        <v>7.4074074074074066</v>
      </c>
      <c r="G17" s="106">
        <f>'расчет целевых показателей'!H26</f>
        <v>7.4074074074074066</v>
      </c>
      <c r="H17" s="106">
        <f>'расчет целевых показателей'!L26</f>
        <v>7.4074074074074066</v>
      </c>
      <c r="I17" s="106">
        <f>'расчет целевых показателей'!M26</f>
        <v>7.4074074074074066</v>
      </c>
      <c r="J17" s="101" t="s">
        <v>156</v>
      </c>
      <c r="K17" s="95"/>
    </row>
    <row r="18" spans="1:13" ht="178.5" customHeight="1" x14ac:dyDescent="0.2">
      <c r="A18" s="101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18" s="101" t="s">
        <v>54</v>
      </c>
      <c r="C18" s="106">
        <f>'расчет целевых показателей'!D36</f>
        <v>93.354713819305999</v>
      </c>
      <c r="D18" s="106">
        <f>'расчет целевых показателей'!E36</f>
        <v>93.768795210099981</v>
      </c>
      <c r="E18" s="106">
        <f>'расчет целевых показателей'!F36</f>
        <v>94.134299048736324</v>
      </c>
      <c r="F18" s="106">
        <f>'расчет целевых показателей'!G36</f>
        <v>94.459299944592999</v>
      </c>
      <c r="G18" s="106">
        <f>'расчет целевых показателей'!H36</f>
        <v>94.750176896213276</v>
      </c>
      <c r="H18" s="106">
        <f>'расчет целевых показателей'!L36</f>
        <v>95.012036173581137</v>
      </c>
      <c r="I18" s="106">
        <f>'расчет целевых показателей'!M36</f>
        <v>95.249013653921637</v>
      </c>
      <c r="J18" s="101" t="s">
        <v>157</v>
      </c>
      <c r="K18" s="95"/>
    </row>
    <row r="19" spans="1:13" ht="140.25" customHeight="1" x14ac:dyDescent="0.2">
      <c r="A19" s="101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19" s="101" t="s">
        <v>14</v>
      </c>
      <c r="C19" s="106">
        <f>'расчет целевых показателей'!D39</f>
        <v>13.75818791462712</v>
      </c>
      <c r="D19" s="106">
        <f>'расчет целевых показателей'!E39</f>
        <v>14.75818791462712</v>
      </c>
      <c r="E19" s="106">
        <f>'расчет целевых показателей'!F39</f>
        <v>15.75818791462712</v>
      </c>
      <c r="F19" s="106">
        <f>'расчет целевых показателей'!G39</f>
        <v>16.758187914627122</v>
      </c>
      <c r="G19" s="106">
        <f>'расчет целевых показателей'!H39</f>
        <v>17.758187914627122</v>
      </c>
      <c r="H19" s="106">
        <f>'расчет целевых показателей'!L39</f>
        <v>18.758187914627122</v>
      </c>
      <c r="I19" s="106">
        <f>'расчет целевых показателей'!M39</f>
        <v>19.758187914627122</v>
      </c>
      <c r="J19" s="101" t="s">
        <v>158</v>
      </c>
      <c r="K19" s="95"/>
    </row>
    <row r="20" spans="1:13" ht="1.5" customHeight="1" x14ac:dyDescent="0.2">
      <c r="A20" s="108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20" s="108" t="s">
        <v>13</v>
      </c>
      <c r="C20" s="108">
        <f>'расчет целевых показателей'!D42</f>
        <v>42</v>
      </c>
      <c r="D20" s="108">
        <f>'расчет целевых показателей'!E42</f>
        <v>42</v>
      </c>
      <c r="E20" s="108">
        <f>'расчет целевых показателей'!F42</f>
        <v>42</v>
      </c>
      <c r="F20" s="108">
        <f>'расчет целевых показателей'!G42</f>
        <v>42</v>
      </c>
      <c r="G20" s="108">
        <f>'расчет целевых показателей'!H42</f>
        <v>42</v>
      </c>
      <c r="H20" s="108"/>
      <c r="I20" s="108"/>
      <c r="J20" s="108" t="s">
        <v>50</v>
      </c>
      <c r="K20" s="95" t="s">
        <v>147</v>
      </c>
    </row>
    <row r="21" spans="1:13" ht="18" x14ac:dyDescent="0.2">
      <c r="A21" s="230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21" s="230"/>
      <c r="C21" s="230"/>
      <c r="D21" s="230"/>
      <c r="E21" s="230"/>
      <c r="F21" s="230"/>
      <c r="G21" s="230"/>
      <c r="H21" s="230"/>
      <c r="I21" s="230"/>
      <c r="J21" s="230"/>
      <c r="K21" s="95"/>
    </row>
    <row r="22" spans="1:13" ht="2.25" customHeight="1" x14ac:dyDescent="0.2">
      <c r="A22" s="10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22" s="108" t="s">
        <v>56</v>
      </c>
      <c r="C22" s="109">
        <f>'расчет целевых показателей'!D50</f>
        <v>100</v>
      </c>
      <c r="D22" s="109">
        <f>'расчет целевых показателей'!E50</f>
        <v>100</v>
      </c>
      <c r="E22" s="109">
        <f>'расчет целевых показателей'!F50</f>
        <v>100</v>
      </c>
      <c r="F22" s="109">
        <f>'расчет целевых показателей'!G50</f>
        <v>100</v>
      </c>
      <c r="G22" s="109">
        <f>'расчет целевых показателей'!H50</f>
        <v>100</v>
      </c>
      <c r="H22" s="109"/>
      <c r="I22" s="109"/>
      <c r="J22" s="108" t="s">
        <v>55</v>
      </c>
      <c r="K22" s="95" t="s">
        <v>147</v>
      </c>
    </row>
    <row r="23" spans="1:13" ht="140.25" hidden="1" customHeight="1" x14ac:dyDescent="0.2">
      <c r="A23" s="108" t="str">
        <f>'Приложение 1'!B23</f>
        <v>1.2.2. Рост ежегодной посещаемости муниципальных музеев;</v>
      </c>
      <c r="B23" s="108" t="s">
        <v>58</v>
      </c>
      <c r="C23" s="109">
        <f>'расчет целевых показателей'!D53</f>
        <v>192.34002169197399</v>
      </c>
      <c r="D23" s="109">
        <f>'расчет целевых показателей'!E53</f>
        <v>200.03389370932757</v>
      </c>
      <c r="E23" s="109">
        <f>'расчет целевых показателей'!F53</f>
        <v>206.03308026030368</v>
      </c>
      <c r="F23" s="109">
        <f>'расчет целевых показателей'!G53</f>
        <v>212.21529284164859</v>
      </c>
      <c r="G23" s="109">
        <f>'расчет целевых показателей'!H53</f>
        <v>218.58053145336225</v>
      </c>
      <c r="H23" s="109"/>
      <c r="I23" s="109"/>
      <c r="J23" s="108" t="s">
        <v>57</v>
      </c>
      <c r="K23" s="95" t="s">
        <v>147</v>
      </c>
    </row>
    <row r="24" spans="1:13" ht="91.5" customHeight="1" x14ac:dyDescent="0.2">
      <c r="A24" s="101" t="str">
        <f>'Приложение 1'!B24</f>
        <v xml:space="preserve">1.2.1. Увеличение числа посещений учреждений культуры; </v>
      </c>
      <c r="B24" s="101" t="s">
        <v>59</v>
      </c>
      <c r="C24" s="110">
        <f>'расчет целевых показателей'!D56</f>
        <v>1.75</v>
      </c>
      <c r="D24" s="110">
        <f>'расчет целевых показателей'!E56</f>
        <v>1.75</v>
      </c>
      <c r="E24" s="110">
        <f>'расчет целевых показателей'!F56</f>
        <v>2.25</v>
      </c>
      <c r="F24" s="110">
        <f>'расчет целевых показателей'!G56</f>
        <v>3</v>
      </c>
      <c r="G24" s="110">
        <f>'расчет целевых показателей'!H56</f>
        <v>2.75</v>
      </c>
      <c r="H24" s="110">
        <f>'расчет целевых показателей'!L56</f>
        <v>3.5</v>
      </c>
      <c r="I24" s="110">
        <f>'расчет целевых показателей'!M56</f>
        <v>3.5</v>
      </c>
      <c r="J24" s="107" t="s">
        <v>159</v>
      </c>
      <c r="K24" s="95"/>
      <c r="M24" s="68">
        <f>C24+D24+E24+F24+G24+H24</f>
        <v>15</v>
      </c>
    </row>
    <row r="25" spans="1:13" ht="119.25" hidden="1" customHeight="1" x14ac:dyDescent="0.2">
      <c r="A25" s="10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25" s="108" t="s">
        <v>61</v>
      </c>
      <c r="C25" s="109">
        <f>'расчет целевых показателей'!D69</f>
        <v>1</v>
      </c>
      <c r="D25" s="109">
        <f>'расчет целевых показателей'!E69</f>
        <v>1</v>
      </c>
      <c r="E25" s="109">
        <f>'расчет целевых показателей'!F69</f>
        <v>2.9999999999999996</v>
      </c>
      <c r="F25" s="109">
        <f>'расчет целевых показателей'!G69</f>
        <v>3</v>
      </c>
      <c r="G25" s="109">
        <f>'расчет целевых показателей'!H69</f>
        <v>3</v>
      </c>
      <c r="H25" s="109"/>
      <c r="I25" s="109"/>
      <c r="J25" s="108" t="s">
        <v>60</v>
      </c>
      <c r="K25" s="95" t="s">
        <v>147</v>
      </c>
    </row>
    <row r="26" spans="1:13" ht="85.5" customHeight="1" x14ac:dyDescent="0.2">
      <c r="A26" s="101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26" s="101" t="s">
        <v>14</v>
      </c>
      <c r="C26" s="106">
        <f>'расчет целевых показателей'!D72</f>
        <v>39.726027397260275</v>
      </c>
      <c r="D26" s="106">
        <f>'расчет целевых показателей'!E72</f>
        <v>39.726027397260275</v>
      </c>
      <c r="E26" s="106">
        <f>'расчет целевых показателей'!F72</f>
        <v>39.726027397260275</v>
      </c>
      <c r="F26" s="106">
        <f>'расчет целевых показателей'!G72</f>
        <v>39.726027397260275</v>
      </c>
      <c r="G26" s="106">
        <f>'расчет целевых показателей'!H72</f>
        <v>39.726027397260275</v>
      </c>
      <c r="H26" s="106">
        <f>'расчет целевых показателей'!L72</f>
        <v>39.726027397260275</v>
      </c>
      <c r="I26" s="106">
        <f>'расчет целевых показателей'!M72</f>
        <v>39.726027397260275</v>
      </c>
      <c r="J26" s="101" t="s">
        <v>50</v>
      </c>
      <c r="K26" s="95"/>
    </row>
    <row r="27" spans="1:13" ht="42.75" customHeight="1" x14ac:dyDescent="0.2">
      <c r="A27" s="101" t="str">
        <f>'Приложение 1'!B27</f>
        <v>1.2.3. Количество проведенных общегородских мероприятий;</v>
      </c>
      <c r="B27" s="101" t="s">
        <v>13</v>
      </c>
      <c r="C27" s="101">
        <f>'расчет целевых показателей'!D75</f>
        <v>33</v>
      </c>
      <c r="D27" s="101">
        <f>'расчет целевых показателей'!E75</f>
        <v>33</v>
      </c>
      <c r="E27" s="101">
        <f>'расчет целевых показателей'!F75</f>
        <v>33</v>
      </c>
      <c r="F27" s="101">
        <f>'расчет целевых показателей'!G75</f>
        <v>33</v>
      </c>
      <c r="G27" s="101">
        <f>'расчет целевых показателей'!H75</f>
        <v>33</v>
      </c>
      <c r="H27" s="101">
        <f>'расчет целевых показателей'!I75</f>
        <v>33</v>
      </c>
      <c r="I27" s="101">
        <f>'расчет целевых показателей'!J75</f>
        <v>33</v>
      </c>
      <c r="J27" s="101" t="s">
        <v>160</v>
      </c>
      <c r="K27" s="95"/>
    </row>
    <row r="28" spans="1:13" ht="78.75" customHeight="1" x14ac:dyDescent="0.2">
      <c r="A28" s="101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28" s="101" t="s">
        <v>13</v>
      </c>
      <c r="C28" s="101">
        <f>'расчет целевых показателей'!D76</f>
        <v>5</v>
      </c>
      <c r="D28" s="101">
        <f>'расчет целевых показателей'!E76</f>
        <v>5</v>
      </c>
      <c r="E28" s="101">
        <f>'расчет целевых показателей'!F76</f>
        <v>5</v>
      </c>
      <c r="F28" s="101">
        <f>'расчет целевых показателей'!G76</f>
        <v>5</v>
      </c>
      <c r="G28" s="101">
        <f>'расчет целевых показателей'!H76</f>
        <v>5</v>
      </c>
      <c r="H28" s="101">
        <f>'расчет целевых показателей'!L76</f>
        <v>5</v>
      </c>
      <c r="I28" s="101">
        <f>'расчет целевых показателей'!M76</f>
        <v>5</v>
      </c>
      <c r="J28" s="101" t="s">
        <v>161</v>
      </c>
      <c r="K28" s="95"/>
    </row>
    <row r="29" spans="1:13" ht="78.75" customHeight="1" x14ac:dyDescent="0.2">
      <c r="A29" s="101" t="s">
        <v>183</v>
      </c>
      <c r="B29" s="101" t="s">
        <v>13</v>
      </c>
      <c r="C29" s="101">
        <v>1506</v>
      </c>
      <c r="D29" s="101">
        <v>1511</v>
      </c>
      <c r="E29" s="101">
        <v>1516</v>
      </c>
      <c r="F29" s="101">
        <v>1521</v>
      </c>
      <c r="G29" s="101">
        <v>1526</v>
      </c>
      <c r="H29" s="101">
        <f>'расчет целевых показателей'!L77</f>
        <v>1531</v>
      </c>
      <c r="I29" s="101">
        <f>'расчет целевых показателей'!M77</f>
        <v>1536</v>
      </c>
      <c r="J29" s="101" t="s">
        <v>162</v>
      </c>
      <c r="K29" s="95"/>
    </row>
    <row r="30" spans="1:13" ht="18" x14ac:dyDescent="0.2">
      <c r="A30" s="230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30" s="230"/>
      <c r="C30" s="230"/>
      <c r="D30" s="230"/>
      <c r="E30" s="230"/>
      <c r="F30" s="230"/>
      <c r="G30" s="230"/>
      <c r="H30" s="230"/>
      <c r="I30" s="230"/>
      <c r="J30" s="230"/>
      <c r="K30" s="95"/>
    </row>
    <row r="31" spans="1:13" ht="102" customHeight="1" x14ac:dyDescent="0.2">
      <c r="A31" s="101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31" s="101" t="s">
        <v>62</v>
      </c>
      <c r="C31" s="106">
        <f>'расчет целевых показателей'!D79</f>
        <v>100</v>
      </c>
      <c r="D31" s="106">
        <f>'расчет целевых показателей'!E79</f>
        <v>100</v>
      </c>
      <c r="E31" s="106">
        <f>'расчет целевых показателей'!F79</f>
        <v>100</v>
      </c>
      <c r="F31" s="106">
        <f>'расчет целевых показателей'!G79</f>
        <v>100</v>
      </c>
      <c r="G31" s="106">
        <f>'расчет целевых показателей'!H79</f>
        <v>100</v>
      </c>
      <c r="H31" s="106">
        <f>'расчет целевых показателей'!L79</f>
        <v>100</v>
      </c>
      <c r="I31" s="106">
        <f>'расчет целевых показателей'!M79</f>
        <v>100</v>
      </c>
      <c r="J31" s="105" t="s">
        <v>185</v>
      </c>
      <c r="K31" s="95"/>
    </row>
    <row r="32" spans="1:13" ht="122.25" customHeight="1" x14ac:dyDescent="0.2">
      <c r="A32" s="101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32" s="101" t="s">
        <v>63</v>
      </c>
      <c r="C32" s="106">
        <f>'расчет целевых показателей'!D86</f>
        <v>90.042674253200573</v>
      </c>
      <c r="D32" s="106">
        <f>'расчет целевых показателей'!E86</f>
        <v>90.042674253200573</v>
      </c>
      <c r="E32" s="106">
        <f>'расчет целевых показателей'!F86</f>
        <v>90.042674253200573</v>
      </c>
      <c r="F32" s="106">
        <f>'расчет целевых показателей'!G86</f>
        <v>90.042674253200573</v>
      </c>
      <c r="G32" s="111">
        <f>'расчет целевых показателей'!H86</f>
        <v>90.042674253200573</v>
      </c>
      <c r="H32" s="111">
        <f>'расчет целевых показателей'!L86</f>
        <v>90.042674253200573</v>
      </c>
      <c r="I32" s="111">
        <f>'расчет целевых показателей'!M86</f>
        <v>90.042674253200573</v>
      </c>
      <c r="J32" s="98" t="s">
        <v>186</v>
      </c>
      <c r="K32" s="95"/>
    </row>
    <row r="33" spans="1:11" ht="18" x14ac:dyDescent="0.2">
      <c r="A33" s="95"/>
      <c r="B33" s="95"/>
      <c r="C33" s="95"/>
      <c r="D33" s="95"/>
      <c r="E33" s="95"/>
      <c r="F33" s="95"/>
      <c r="G33" s="112"/>
      <c r="H33" s="112"/>
      <c r="I33" s="112"/>
      <c r="J33" s="113"/>
      <c r="K33" s="95"/>
    </row>
    <row r="34" spans="1:11" x14ac:dyDescent="0.2">
      <c r="A34" s="95"/>
      <c r="B34" s="95"/>
      <c r="C34" s="95"/>
      <c r="D34" s="95"/>
      <c r="E34" s="95"/>
      <c r="F34" s="95"/>
      <c r="G34" s="114"/>
      <c r="H34" s="114"/>
      <c r="I34" s="114"/>
      <c r="J34" s="114"/>
      <c r="K34" s="95"/>
    </row>
    <row r="35" spans="1:1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</row>
    <row r="36" spans="1:11" x14ac:dyDescent="0.2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</row>
    <row r="37" spans="1:11" ht="18" x14ac:dyDescent="0.25">
      <c r="A37" s="115"/>
      <c r="B37" s="95"/>
      <c r="C37" s="95"/>
      <c r="D37" s="95"/>
      <c r="E37" s="95"/>
      <c r="F37" s="95"/>
      <c r="G37" s="95"/>
      <c r="H37" s="95"/>
      <c r="I37" s="95"/>
      <c r="J37" s="95"/>
      <c r="K37" s="95"/>
    </row>
  </sheetData>
  <mergeCells count="17">
    <mergeCell ref="A30:J30"/>
    <mergeCell ref="J8:J10"/>
    <mergeCell ref="B8:B10"/>
    <mergeCell ref="A8:A10"/>
    <mergeCell ref="A12:J12"/>
    <mergeCell ref="A11:J11"/>
    <mergeCell ref="G4:J4"/>
    <mergeCell ref="A6:J6"/>
    <mergeCell ref="A21:J21"/>
    <mergeCell ref="C9:C10"/>
    <mergeCell ref="D9:D10"/>
    <mergeCell ref="E9:E10"/>
    <mergeCell ref="F9:F10"/>
    <mergeCell ref="G9:G10"/>
    <mergeCell ref="C8:I8"/>
    <mergeCell ref="H9:H10"/>
    <mergeCell ref="I9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 differentFirst="1">
    <oddHeader>&amp;C&amp;P</oddHeader>
  </headerFooter>
  <rowBreaks count="2" manualBreakCount="2">
    <brk id="16" max="9" man="1"/>
    <brk id="2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9"/>
  <sheetViews>
    <sheetView tabSelected="1" view="pageBreakPreview" zoomScale="71" zoomScaleNormal="70" zoomScaleSheetLayoutView="71" zoomScalePageLayoutView="75" workbookViewId="0">
      <selection activeCell="F11" sqref="F11"/>
    </sheetView>
  </sheetViews>
  <sheetFormatPr defaultRowHeight="15.75" x14ac:dyDescent="0.25"/>
  <cols>
    <col min="1" max="1" width="14.5703125" style="1" customWidth="1"/>
    <col min="2" max="2" width="67.140625" style="3" customWidth="1"/>
    <col min="3" max="3" width="26.85546875" style="1" customWidth="1"/>
    <col min="4" max="4" width="27.85546875" style="1" customWidth="1"/>
    <col min="5" max="5" width="2.42578125" style="1" hidden="1" customWidth="1"/>
    <col min="6" max="6" width="25.5703125" style="1" customWidth="1"/>
    <col min="7" max="7" width="24.42578125" style="1" customWidth="1"/>
    <col min="8" max="8" width="25.7109375" style="1" customWidth="1"/>
    <col min="9" max="9" width="21.28515625" style="1" customWidth="1"/>
    <col min="10" max="10" width="18" style="1" customWidth="1"/>
    <col min="11" max="11" width="25" style="1" customWidth="1"/>
    <col min="12" max="12" width="44.140625" style="1" customWidth="1"/>
    <col min="13" max="13" width="22.140625" style="1" customWidth="1"/>
    <col min="14" max="16384" width="9.140625" style="1"/>
  </cols>
  <sheetData>
    <row r="1" spans="1:16" ht="6.75" customHeight="1" x14ac:dyDescent="0.25"/>
    <row r="2" spans="1:16" ht="24.75" customHeight="1" x14ac:dyDescent="0.25">
      <c r="A2" s="122"/>
      <c r="B2" s="123"/>
      <c r="C2" s="122"/>
      <c r="D2" s="122"/>
      <c r="E2" s="122"/>
      <c r="F2" s="123"/>
      <c r="G2" s="123"/>
      <c r="H2" s="139"/>
      <c r="I2" s="139"/>
      <c r="J2" s="138"/>
      <c r="K2" s="126"/>
      <c r="L2" s="168" t="s">
        <v>108</v>
      </c>
    </row>
    <row r="3" spans="1:16" ht="26.25" customHeight="1" x14ac:dyDescent="0.25">
      <c r="A3" s="122"/>
      <c r="B3" s="165"/>
      <c r="C3" s="122"/>
      <c r="D3" s="122"/>
      <c r="E3" s="122"/>
      <c r="F3" s="165"/>
      <c r="G3" s="165"/>
      <c r="H3" s="166"/>
      <c r="I3" s="166"/>
      <c r="J3" s="165"/>
      <c r="K3" s="166"/>
      <c r="L3" s="168" t="s">
        <v>123</v>
      </c>
    </row>
    <row r="4" spans="1:16" ht="22.5" customHeight="1" x14ac:dyDescent="0.25">
      <c r="A4" s="122"/>
      <c r="B4" s="165"/>
      <c r="C4" s="122"/>
      <c r="D4" s="122"/>
      <c r="E4" s="122"/>
      <c r="F4" s="165"/>
      <c r="G4" s="165"/>
      <c r="H4" s="166"/>
      <c r="I4" s="166"/>
      <c r="J4" s="165"/>
      <c r="K4" s="166"/>
      <c r="L4" s="168" t="s">
        <v>5</v>
      </c>
    </row>
    <row r="5" spans="1:16" ht="22.5" customHeight="1" x14ac:dyDescent="0.25">
      <c r="A5" s="122"/>
      <c r="B5" s="165"/>
      <c r="C5" s="122"/>
      <c r="D5" s="122"/>
      <c r="E5" s="122"/>
      <c r="F5" s="165"/>
      <c r="G5" s="165"/>
      <c r="H5" s="166"/>
      <c r="I5" s="166"/>
      <c r="J5" s="165"/>
      <c r="K5" s="166"/>
      <c r="L5" s="168" t="s">
        <v>237</v>
      </c>
    </row>
    <row r="6" spans="1:16" ht="23.25" customHeight="1" x14ac:dyDescent="0.3">
      <c r="A6" s="240" t="s">
        <v>204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5"/>
      <c r="N6" s="5"/>
      <c r="O6" s="5"/>
      <c r="P6" s="5"/>
    </row>
    <row r="7" spans="1:16" ht="23.25" customHeight="1" x14ac:dyDescent="0.3">
      <c r="A7" s="127"/>
      <c r="B7" s="127"/>
      <c r="C7" s="127"/>
      <c r="D7" s="128"/>
      <c r="E7" s="128"/>
      <c r="F7" s="157"/>
      <c r="G7" s="157"/>
      <c r="H7" s="157"/>
      <c r="I7" s="157"/>
      <c r="J7" s="157"/>
      <c r="K7" s="157"/>
      <c r="L7" s="128" t="s">
        <v>217</v>
      </c>
      <c r="M7" s="5"/>
      <c r="N7" s="5"/>
      <c r="O7" s="5"/>
      <c r="P7" s="5"/>
    </row>
    <row r="8" spans="1:16" ht="18.75" customHeight="1" x14ac:dyDescent="0.25">
      <c r="A8" s="242" t="s">
        <v>4</v>
      </c>
      <c r="B8" s="244" t="s">
        <v>6</v>
      </c>
      <c r="C8" s="242" t="s">
        <v>190</v>
      </c>
      <c r="D8" s="247" t="s">
        <v>7</v>
      </c>
      <c r="E8" s="248"/>
      <c r="F8" s="248"/>
      <c r="G8" s="248"/>
      <c r="H8" s="248"/>
      <c r="I8" s="248"/>
      <c r="J8" s="248"/>
      <c r="K8" s="249"/>
      <c r="L8" s="246" t="s">
        <v>197</v>
      </c>
    </row>
    <row r="9" spans="1:16" ht="69.75" customHeight="1" x14ac:dyDescent="0.25">
      <c r="A9" s="243"/>
      <c r="B9" s="245"/>
      <c r="C9" s="243"/>
      <c r="D9" s="124" t="s">
        <v>0</v>
      </c>
      <c r="E9" s="124" t="s">
        <v>1</v>
      </c>
      <c r="F9" s="124">
        <v>2024</v>
      </c>
      <c r="G9" s="149">
        <v>2025</v>
      </c>
      <c r="H9" s="149">
        <v>2026</v>
      </c>
      <c r="I9" s="149">
        <v>2027</v>
      </c>
      <c r="J9" s="149">
        <v>2028</v>
      </c>
      <c r="K9" s="149">
        <v>2029</v>
      </c>
      <c r="L9" s="246"/>
    </row>
    <row r="10" spans="1:16" ht="24" customHeight="1" x14ac:dyDescent="0.25">
      <c r="A10" s="137">
        <v>1</v>
      </c>
      <c r="B10" s="135">
        <v>2</v>
      </c>
      <c r="C10" s="134">
        <v>3</v>
      </c>
      <c r="D10" s="136">
        <v>4</v>
      </c>
      <c r="E10" s="136"/>
      <c r="F10" s="136">
        <v>5</v>
      </c>
      <c r="G10" s="136">
        <v>6</v>
      </c>
      <c r="H10" s="140">
        <v>7</v>
      </c>
      <c r="I10" s="140">
        <v>8</v>
      </c>
      <c r="J10" s="140">
        <v>9</v>
      </c>
      <c r="K10" s="136">
        <v>10</v>
      </c>
      <c r="L10" s="136">
        <v>11</v>
      </c>
      <c r="M10" s="156"/>
    </row>
    <row r="11" spans="1:16" x14ac:dyDescent="0.25">
      <c r="A11" s="242"/>
      <c r="B11" s="129" t="s">
        <v>191</v>
      </c>
      <c r="C11" s="146"/>
      <c r="D11" s="171">
        <f>SUM(F11:K11)</f>
        <v>2055037.13</v>
      </c>
      <c r="E11" s="170"/>
      <c r="F11" s="170">
        <f>F14+F13+F12+F16</f>
        <v>403522.49000000005</v>
      </c>
      <c r="G11" s="170">
        <f>G14+G13+G12+G16</f>
        <v>322404.76</v>
      </c>
      <c r="H11" s="170">
        <f t="shared" ref="H11:K11" si="0">H14+H13+H12+H16</f>
        <v>332277.47000000003</v>
      </c>
      <c r="I11" s="170">
        <f t="shared" si="0"/>
        <v>332277.47000000003</v>
      </c>
      <c r="J11" s="170">
        <f t="shared" si="0"/>
        <v>332277.47000000003</v>
      </c>
      <c r="K11" s="170">
        <f t="shared" si="0"/>
        <v>332277.47000000003</v>
      </c>
      <c r="L11" s="121" t="s">
        <v>3</v>
      </c>
      <c r="M11" s="145"/>
    </row>
    <row r="12" spans="1:16" x14ac:dyDescent="0.25">
      <c r="A12" s="250"/>
      <c r="B12" s="130" t="s">
        <v>106</v>
      </c>
      <c r="C12" s="146"/>
      <c r="D12" s="171">
        <f>SUM(F12:K12)</f>
        <v>0</v>
      </c>
      <c r="E12" s="170"/>
      <c r="F12" s="171">
        <f>F66</f>
        <v>0</v>
      </c>
      <c r="G12" s="171">
        <v>0</v>
      </c>
      <c r="H12" s="171">
        <v>0</v>
      </c>
      <c r="I12" s="171">
        <v>0</v>
      </c>
      <c r="J12" s="171">
        <v>0</v>
      </c>
      <c r="K12" s="171">
        <v>0</v>
      </c>
      <c r="L12" s="121"/>
    </row>
    <row r="13" spans="1:16" x14ac:dyDescent="0.25">
      <c r="A13" s="250"/>
      <c r="B13" s="130" t="s">
        <v>102</v>
      </c>
      <c r="C13" s="146"/>
      <c r="D13" s="171">
        <f>SUM(F13:K13)</f>
        <v>2393</v>
      </c>
      <c r="E13" s="171"/>
      <c r="F13" s="171">
        <f>F61+F67+F73+F91+F97+F103</f>
        <v>2393</v>
      </c>
      <c r="G13" s="171">
        <f t="shared" ref="G13:K13" si="1">G61+G67+G73+G91+G97</f>
        <v>0</v>
      </c>
      <c r="H13" s="171">
        <f t="shared" si="1"/>
        <v>0</v>
      </c>
      <c r="I13" s="171">
        <f t="shared" si="1"/>
        <v>0</v>
      </c>
      <c r="J13" s="171">
        <f t="shared" si="1"/>
        <v>0</v>
      </c>
      <c r="K13" s="171">
        <f t="shared" si="1"/>
        <v>0</v>
      </c>
      <c r="L13" s="121"/>
      <c r="M13" s="202"/>
    </row>
    <row r="14" spans="1:16" ht="18.75" customHeight="1" x14ac:dyDescent="0.25">
      <c r="A14" s="250"/>
      <c r="B14" s="131" t="s">
        <v>2</v>
      </c>
      <c r="C14" s="142"/>
      <c r="D14" s="171">
        <f>SUM(F14:K14)</f>
        <v>1898055.13</v>
      </c>
      <c r="E14" s="171"/>
      <c r="F14" s="172">
        <f>F20+F26+F32+F38+F44+F50+F56+F62+F68+F80+F86+F92+F98+F104</f>
        <v>370382.19000000006</v>
      </c>
      <c r="G14" s="172">
        <f>G20+G26+G32+G38+G44+G50+G56+G62+G68+G80+G86+G92+G98</f>
        <v>297636.42</v>
      </c>
      <c r="H14" s="172">
        <f>H20+H26+H32+H38+H44+H50+H56+H62+H68+H80+H86+H92+H98</f>
        <v>307509.13</v>
      </c>
      <c r="I14" s="172">
        <f t="shared" ref="I14:K14" si="2">I20+I26+I32+I38+I44+I50+I56+I62+I68+I80+I86+I92+I98</f>
        <v>307509.13</v>
      </c>
      <c r="J14" s="172">
        <f t="shared" si="2"/>
        <v>307509.13</v>
      </c>
      <c r="K14" s="172">
        <f t="shared" si="2"/>
        <v>307509.13</v>
      </c>
      <c r="L14" s="121" t="s">
        <v>3</v>
      </c>
      <c r="M14" s="202"/>
      <c r="O14" s="182"/>
    </row>
    <row r="15" spans="1:16" ht="33.75" customHeight="1" x14ac:dyDescent="0.25">
      <c r="A15" s="250"/>
      <c r="B15" s="131" t="s">
        <v>114</v>
      </c>
      <c r="C15" s="142"/>
      <c r="D15" s="171">
        <f>SUM(F15:K15)</f>
        <v>2389.13</v>
      </c>
      <c r="E15" s="171"/>
      <c r="F15" s="171">
        <f>F63+F99+F105</f>
        <v>242.12999999999997</v>
      </c>
      <c r="G15" s="171">
        <f>G63+G99</f>
        <v>429.4</v>
      </c>
      <c r="H15" s="171">
        <f t="shared" ref="H15:K15" si="3">H63+H99</f>
        <v>429.4</v>
      </c>
      <c r="I15" s="171">
        <f t="shared" si="3"/>
        <v>429.4</v>
      </c>
      <c r="J15" s="171">
        <f t="shared" si="3"/>
        <v>429.4</v>
      </c>
      <c r="K15" s="171">
        <f t="shared" si="3"/>
        <v>429.4</v>
      </c>
      <c r="L15" s="150"/>
      <c r="M15" s="202"/>
    </row>
    <row r="16" spans="1:16" ht="20.25" customHeight="1" x14ac:dyDescent="0.25">
      <c r="A16" s="250"/>
      <c r="B16" s="131" t="s">
        <v>113</v>
      </c>
      <c r="C16" s="142"/>
      <c r="D16" s="171">
        <f>F16+G16+H16+I16+J16+K16</f>
        <v>154589</v>
      </c>
      <c r="E16" s="171"/>
      <c r="F16" s="171">
        <f>F22+F28+F34+F40+F46+F52</f>
        <v>30747.300000000003</v>
      </c>
      <c r="G16" s="171">
        <f t="shared" ref="G16:K16" si="4">G22+G28+G34+G40+G46+G52</f>
        <v>24768.34</v>
      </c>
      <c r="H16" s="171">
        <f t="shared" si="4"/>
        <v>24768.34</v>
      </c>
      <c r="I16" s="171">
        <f t="shared" si="4"/>
        <v>24768.34</v>
      </c>
      <c r="J16" s="171">
        <f t="shared" si="4"/>
        <v>24768.34</v>
      </c>
      <c r="K16" s="171">
        <f t="shared" si="4"/>
        <v>24768.34</v>
      </c>
      <c r="L16" s="150"/>
      <c r="M16" s="202"/>
    </row>
    <row r="17" spans="1:13" ht="49.5" customHeight="1" x14ac:dyDescent="0.25">
      <c r="A17" s="251">
        <v>1</v>
      </c>
      <c r="B17" s="132" t="s">
        <v>32</v>
      </c>
      <c r="C17" s="142" t="s">
        <v>33</v>
      </c>
      <c r="D17" s="171">
        <f>SUM(E17:K17)</f>
        <v>575979.89</v>
      </c>
      <c r="E17" s="171"/>
      <c r="F17" s="171">
        <f>F20</f>
        <v>87309.67</v>
      </c>
      <c r="G17" s="171">
        <f t="shared" ref="G17:K17" si="5">G20</f>
        <v>92893.14</v>
      </c>
      <c r="H17" s="171">
        <f t="shared" si="5"/>
        <v>98944.27</v>
      </c>
      <c r="I17" s="171">
        <f t="shared" si="5"/>
        <v>98944.27</v>
      </c>
      <c r="J17" s="171">
        <f>J20</f>
        <v>98944.27</v>
      </c>
      <c r="K17" s="171">
        <f t="shared" si="5"/>
        <v>98944.27</v>
      </c>
      <c r="L17" s="151" t="s">
        <v>205</v>
      </c>
      <c r="M17" s="145"/>
    </row>
    <row r="18" spans="1:13" ht="30.75" customHeight="1" x14ac:dyDescent="0.25">
      <c r="A18" s="252"/>
      <c r="B18" s="133" t="s">
        <v>106</v>
      </c>
      <c r="C18" s="142"/>
      <c r="D18" s="171"/>
      <c r="E18" s="171"/>
      <c r="F18" s="171"/>
      <c r="G18" s="171"/>
      <c r="H18" s="171"/>
      <c r="I18" s="171"/>
      <c r="J18" s="171"/>
      <c r="K18" s="171"/>
      <c r="L18" s="151"/>
    </row>
    <row r="19" spans="1:13" ht="24.75" customHeight="1" x14ac:dyDescent="0.25">
      <c r="A19" s="252"/>
      <c r="B19" s="133" t="s">
        <v>102</v>
      </c>
      <c r="C19" s="142"/>
      <c r="D19" s="171"/>
      <c r="E19" s="171"/>
      <c r="F19" s="171"/>
      <c r="G19" s="171"/>
      <c r="H19" s="171"/>
      <c r="I19" s="171"/>
      <c r="J19" s="171"/>
      <c r="K19" s="171"/>
      <c r="L19" s="151"/>
    </row>
    <row r="20" spans="1:13" ht="29.25" customHeight="1" x14ac:dyDescent="0.25">
      <c r="A20" s="252"/>
      <c r="B20" s="133" t="s">
        <v>2</v>
      </c>
      <c r="C20" s="142"/>
      <c r="D20" s="171">
        <f>SUM(E20:K20)</f>
        <v>575979.89</v>
      </c>
      <c r="E20" s="171"/>
      <c r="F20" s="171">
        <f>87591.67-282</f>
        <v>87309.67</v>
      </c>
      <c r="G20" s="171">
        <v>92893.14</v>
      </c>
      <c r="H20" s="171">
        <v>98944.27</v>
      </c>
      <c r="I20" s="171">
        <f>H20</f>
        <v>98944.27</v>
      </c>
      <c r="J20" s="171">
        <f>I20</f>
        <v>98944.27</v>
      </c>
      <c r="K20" s="171">
        <f>J20</f>
        <v>98944.27</v>
      </c>
      <c r="L20" s="152"/>
    </row>
    <row r="21" spans="1:13" ht="30" customHeight="1" x14ac:dyDescent="0.25">
      <c r="A21" s="252"/>
      <c r="B21" s="133" t="s">
        <v>114</v>
      </c>
      <c r="C21" s="142"/>
      <c r="D21" s="171"/>
      <c r="E21" s="171"/>
      <c r="F21" s="171"/>
      <c r="G21" s="171"/>
      <c r="H21" s="171"/>
      <c r="I21" s="171"/>
      <c r="J21" s="171"/>
      <c r="K21" s="171"/>
      <c r="L21" s="152"/>
    </row>
    <row r="22" spans="1:13" ht="29.25" customHeight="1" x14ac:dyDescent="0.25">
      <c r="A22" s="252"/>
      <c r="B22" s="133" t="s">
        <v>113</v>
      </c>
      <c r="C22" s="142"/>
      <c r="D22" s="171">
        <f>F22+G22+H22+I22+J22+K22</f>
        <v>0</v>
      </c>
      <c r="E22" s="171"/>
      <c r="F22" s="171">
        <v>0</v>
      </c>
      <c r="G22" s="171">
        <v>0</v>
      </c>
      <c r="H22" s="171">
        <v>0</v>
      </c>
      <c r="I22" s="171">
        <v>0</v>
      </c>
      <c r="J22" s="171">
        <v>0</v>
      </c>
      <c r="K22" s="171">
        <v>0</v>
      </c>
      <c r="L22" s="152"/>
    </row>
    <row r="23" spans="1:13" ht="54" customHeight="1" x14ac:dyDescent="0.25">
      <c r="A23" s="238">
        <v>2</v>
      </c>
      <c r="B23" s="132" t="s">
        <v>34</v>
      </c>
      <c r="C23" s="142" t="s">
        <v>35</v>
      </c>
      <c r="D23" s="171">
        <f>SUM(E23:K23)</f>
        <v>445577.99999999994</v>
      </c>
      <c r="E23" s="171"/>
      <c r="F23" s="171">
        <f>F26+F28</f>
        <v>69916.149999999994</v>
      </c>
      <c r="G23" s="171">
        <f t="shared" ref="G23:J23" si="6">SUM(G26:G28)</f>
        <v>73484.89</v>
      </c>
      <c r="H23" s="171">
        <f t="shared" si="6"/>
        <v>75544.239999999991</v>
      </c>
      <c r="I23" s="171">
        <f t="shared" si="6"/>
        <v>75544.239999999991</v>
      </c>
      <c r="J23" s="171">
        <f t="shared" si="6"/>
        <v>75544.239999999991</v>
      </c>
      <c r="K23" s="171">
        <f>SUM(K26:K28)</f>
        <v>75544.239999999991</v>
      </c>
      <c r="L23" s="151" t="s">
        <v>206</v>
      </c>
    </row>
    <row r="24" spans="1:13" ht="36.75" customHeight="1" x14ac:dyDescent="0.25">
      <c r="A24" s="239"/>
      <c r="B24" s="133" t="s">
        <v>106</v>
      </c>
      <c r="C24" s="142"/>
      <c r="D24" s="171"/>
      <c r="E24" s="171"/>
      <c r="F24" s="171"/>
      <c r="G24" s="171"/>
      <c r="H24" s="171"/>
      <c r="I24" s="171"/>
      <c r="J24" s="171"/>
      <c r="K24" s="171"/>
      <c r="L24" s="151"/>
    </row>
    <row r="25" spans="1:13" ht="23.25" customHeight="1" x14ac:dyDescent="0.25">
      <c r="A25" s="239"/>
      <c r="B25" s="133" t="s">
        <v>102</v>
      </c>
      <c r="C25" s="142"/>
      <c r="D25" s="171"/>
      <c r="E25" s="171"/>
      <c r="F25" s="171"/>
      <c r="G25" s="171"/>
      <c r="H25" s="171"/>
      <c r="I25" s="171"/>
      <c r="J25" s="171"/>
      <c r="K25" s="171"/>
      <c r="L25" s="151"/>
    </row>
    <row r="26" spans="1:13" ht="27.75" customHeight="1" x14ac:dyDescent="0.25">
      <c r="A26" s="239"/>
      <c r="B26" s="133" t="s">
        <v>2</v>
      </c>
      <c r="C26" s="142"/>
      <c r="D26" s="171">
        <f>SUM(E26:K26)</f>
        <v>435213.6</v>
      </c>
      <c r="E26" s="171"/>
      <c r="F26" s="171">
        <f>66037.63+570.79+1580.33</f>
        <v>68188.75</v>
      </c>
      <c r="G26" s="171">
        <f>69788.94+1968.55</f>
        <v>71757.490000000005</v>
      </c>
      <c r="H26" s="171">
        <v>73816.84</v>
      </c>
      <c r="I26" s="171">
        <f>H26</f>
        <v>73816.84</v>
      </c>
      <c r="J26" s="171">
        <f>I26</f>
        <v>73816.84</v>
      </c>
      <c r="K26" s="171">
        <f>J26</f>
        <v>73816.84</v>
      </c>
      <c r="L26" s="152"/>
    </row>
    <row r="27" spans="1:13" ht="42" customHeight="1" x14ac:dyDescent="0.25">
      <c r="A27" s="239"/>
      <c r="B27" s="133" t="s">
        <v>114</v>
      </c>
      <c r="C27" s="142"/>
      <c r="D27" s="171"/>
      <c r="E27" s="171"/>
      <c r="F27" s="171"/>
      <c r="G27" s="171"/>
      <c r="H27" s="171"/>
      <c r="I27" s="171"/>
      <c r="J27" s="171"/>
      <c r="K27" s="171"/>
      <c r="L27" s="150"/>
      <c r="M27" s="2"/>
    </row>
    <row r="28" spans="1:13" ht="21" customHeight="1" x14ac:dyDescent="0.25">
      <c r="A28" s="239"/>
      <c r="B28" s="133" t="s">
        <v>113</v>
      </c>
      <c r="C28" s="142"/>
      <c r="D28" s="171">
        <f>F28+G28+H28+I28+J28+K28</f>
        <v>10364.4</v>
      </c>
      <c r="E28" s="171"/>
      <c r="F28" s="171">
        <v>1727.4</v>
      </c>
      <c r="G28" s="171">
        <v>1727.4</v>
      </c>
      <c r="H28" s="171">
        <v>1727.4</v>
      </c>
      <c r="I28" s="171">
        <v>1727.4</v>
      </c>
      <c r="J28" s="171">
        <v>1727.4</v>
      </c>
      <c r="K28" s="171">
        <v>1727.4</v>
      </c>
      <c r="L28" s="152"/>
    </row>
    <row r="29" spans="1:13" ht="61.5" customHeight="1" x14ac:dyDescent="0.25">
      <c r="A29" s="238">
        <v>3</v>
      </c>
      <c r="B29" s="132" t="s">
        <v>36</v>
      </c>
      <c r="C29" s="142" t="s">
        <v>37</v>
      </c>
      <c r="D29" s="171">
        <f>SUM(E29:K29)</f>
        <v>218241.43</v>
      </c>
      <c r="E29" s="171"/>
      <c r="F29" s="171">
        <f>SUM(F32:F34)</f>
        <v>33306.14</v>
      </c>
      <c r="G29" s="171">
        <f t="shared" ref="G29:K29" si="7">SUM(G32:G34)</f>
        <v>35334.81</v>
      </c>
      <c r="H29" s="171">
        <f t="shared" si="7"/>
        <v>37400.120000000003</v>
      </c>
      <c r="I29" s="171">
        <f t="shared" si="7"/>
        <v>37400.120000000003</v>
      </c>
      <c r="J29" s="171">
        <f t="shared" si="7"/>
        <v>37400.120000000003</v>
      </c>
      <c r="K29" s="171">
        <f t="shared" si="7"/>
        <v>37400.120000000003</v>
      </c>
      <c r="L29" s="151" t="s">
        <v>207</v>
      </c>
    </row>
    <row r="30" spans="1:13" ht="29.25" customHeight="1" x14ac:dyDescent="0.25">
      <c r="A30" s="239"/>
      <c r="B30" s="133" t="s">
        <v>106</v>
      </c>
      <c r="C30" s="142"/>
      <c r="D30" s="171"/>
      <c r="E30" s="171"/>
      <c r="F30" s="171"/>
      <c r="G30" s="171"/>
      <c r="H30" s="171"/>
      <c r="I30" s="171"/>
      <c r="J30" s="171"/>
      <c r="K30" s="171"/>
      <c r="L30" s="151"/>
    </row>
    <row r="31" spans="1:13" ht="31.5" customHeight="1" x14ac:dyDescent="0.25">
      <c r="A31" s="239"/>
      <c r="B31" s="133" t="s">
        <v>102</v>
      </c>
      <c r="C31" s="142"/>
      <c r="D31" s="171"/>
      <c r="E31" s="171"/>
      <c r="F31" s="171"/>
      <c r="G31" s="171"/>
      <c r="H31" s="171"/>
      <c r="I31" s="171"/>
      <c r="J31" s="171"/>
      <c r="K31" s="171"/>
      <c r="L31" s="151"/>
    </row>
    <row r="32" spans="1:13" ht="30.75" customHeight="1" x14ac:dyDescent="0.25">
      <c r="A32" s="239"/>
      <c r="B32" s="133" t="s">
        <v>2</v>
      </c>
      <c r="C32" s="142"/>
      <c r="D32" s="171">
        <f>SUM(E32:K32)</f>
        <v>200241.43</v>
      </c>
      <c r="E32" s="171"/>
      <c r="F32" s="171">
        <v>30306.14</v>
      </c>
      <c r="G32" s="171">
        <v>32334.81</v>
      </c>
      <c r="H32" s="171">
        <v>34400.120000000003</v>
      </c>
      <c r="I32" s="171">
        <v>34400.120000000003</v>
      </c>
      <c r="J32" s="171">
        <v>34400.120000000003</v>
      </c>
      <c r="K32" s="171">
        <v>34400.120000000003</v>
      </c>
      <c r="L32" s="152"/>
    </row>
    <row r="33" spans="1:13" ht="41.25" customHeight="1" x14ac:dyDescent="0.25">
      <c r="A33" s="239"/>
      <c r="B33" s="133" t="s">
        <v>114</v>
      </c>
      <c r="C33" s="142"/>
      <c r="D33" s="171"/>
      <c r="E33" s="171"/>
      <c r="F33" s="171"/>
      <c r="G33" s="171"/>
      <c r="H33" s="171"/>
      <c r="I33" s="171"/>
      <c r="J33" s="171"/>
      <c r="K33" s="171"/>
      <c r="L33" s="152"/>
    </row>
    <row r="34" spans="1:13" ht="30" customHeight="1" x14ac:dyDescent="0.25">
      <c r="A34" s="239"/>
      <c r="B34" s="133" t="s">
        <v>113</v>
      </c>
      <c r="C34" s="142"/>
      <c r="D34" s="171">
        <f>F34+G34+H34+I34+J34+K34</f>
        <v>18000</v>
      </c>
      <c r="E34" s="171"/>
      <c r="F34" s="171">
        <v>3000</v>
      </c>
      <c r="G34" s="171">
        <v>3000</v>
      </c>
      <c r="H34" s="171">
        <v>3000</v>
      </c>
      <c r="I34" s="171">
        <v>3000</v>
      </c>
      <c r="J34" s="171">
        <v>3000</v>
      </c>
      <c r="K34" s="171">
        <v>3000</v>
      </c>
      <c r="L34" s="150"/>
      <c r="M34" s="2"/>
    </row>
    <row r="35" spans="1:13" ht="63" customHeight="1" x14ac:dyDescent="0.25">
      <c r="A35" s="238">
        <v>4</v>
      </c>
      <c r="B35" s="132" t="s">
        <v>115</v>
      </c>
      <c r="C35" s="142" t="s">
        <v>38</v>
      </c>
      <c r="D35" s="171">
        <f t="shared" ref="D35" si="8">SUM(E35:K35)</f>
        <v>173978.02000000002</v>
      </c>
      <c r="E35" s="171"/>
      <c r="F35" s="171">
        <f t="shared" ref="F35:K35" si="9">SUM(F38:F40)</f>
        <v>25682.39</v>
      </c>
      <c r="G35" s="171">
        <f t="shared" si="9"/>
        <v>28756.71</v>
      </c>
      <c r="H35" s="171">
        <f t="shared" si="9"/>
        <v>29884.73</v>
      </c>
      <c r="I35" s="171">
        <f t="shared" si="9"/>
        <v>29884.73</v>
      </c>
      <c r="J35" s="171">
        <f t="shared" si="9"/>
        <v>29884.73</v>
      </c>
      <c r="K35" s="171">
        <f t="shared" si="9"/>
        <v>29884.73</v>
      </c>
      <c r="L35" s="151" t="s">
        <v>208</v>
      </c>
    </row>
    <row r="36" spans="1:13" ht="30.75" customHeight="1" x14ac:dyDescent="0.25">
      <c r="A36" s="239"/>
      <c r="B36" s="133" t="s">
        <v>106</v>
      </c>
      <c r="C36" s="142"/>
      <c r="D36" s="171"/>
      <c r="E36" s="171"/>
      <c r="F36" s="171"/>
      <c r="G36" s="171"/>
      <c r="H36" s="171"/>
      <c r="I36" s="171"/>
      <c r="J36" s="171"/>
      <c r="K36" s="171"/>
      <c r="L36" s="151"/>
    </row>
    <row r="37" spans="1:13" ht="27.75" customHeight="1" x14ac:dyDescent="0.25">
      <c r="A37" s="239"/>
      <c r="B37" s="133" t="s">
        <v>102</v>
      </c>
      <c r="C37" s="142"/>
      <c r="D37" s="171"/>
      <c r="E37" s="171"/>
      <c r="F37" s="171"/>
      <c r="G37" s="171"/>
      <c r="H37" s="171"/>
      <c r="I37" s="171"/>
      <c r="J37" s="171"/>
      <c r="K37" s="171"/>
      <c r="L37" s="151"/>
    </row>
    <row r="38" spans="1:13" ht="39" customHeight="1" x14ac:dyDescent="0.25">
      <c r="A38" s="239"/>
      <c r="B38" s="133" t="s">
        <v>2</v>
      </c>
      <c r="C38" s="142"/>
      <c r="D38" s="171">
        <f>SUM(E38:K38)</f>
        <v>132562.82</v>
      </c>
      <c r="E38" s="171"/>
      <c r="F38" s="171">
        <f>26134.48-5232.66-1399.43</f>
        <v>19502.39</v>
      </c>
      <c r="G38" s="171">
        <v>21709.67</v>
      </c>
      <c r="H38" s="171">
        <v>22837.69</v>
      </c>
      <c r="I38" s="171">
        <v>22837.69</v>
      </c>
      <c r="J38" s="171">
        <v>22837.69</v>
      </c>
      <c r="K38" s="171">
        <v>22837.69</v>
      </c>
      <c r="L38" s="152"/>
    </row>
    <row r="39" spans="1:13" ht="19.5" customHeight="1" x14ac:dyDescent="0.25">
      <c r="A39" s="239"/>
      <c r="B39" s="133" t="s">
        <v>114</v>
      </c>
      <c r="C39" s="142"/>
      <c r="D39" s="171"/>
      <c r="E39" s="171"/>
      <c r="F39" s="171"/>
      <c r="G39" s="171"/>
      <c r="H39" s="171"/>
      <c r="I39" s="171"/>
      <c r="J39" s="171"/>
      <c r="K39" s="171"/>
      <c r="L39" s="152"/>
    </row>
    <row r="40" spans="1:13" ht="31.5" customHeight="1" x14ac:dyDescent="0.25">
      <c r="A40" s="253"/>
      <c r="B40" s="133" t="s">
        <v>113</v>
      </c>
      <c r="C40" s="142"/>
      <c r="D40" s="171">
        <f>F40+G40+H40+I40+J40+K40</f>
        <v>41415.200000000004</v>
      </c>
      <c r="E40" s="171"/>
      <c r="F40" s="171">
        <f>7047.04-867.04</f>
        <v>6180</v>
      </c>
      <c r="G40" s="171">
        <v>7047.04</v>
      </c>
      <c r="H40" s="171">
        <v>7047.04</v>
      </c>
      <c r="I40" s="171">
        <v>7047.04</v>
      </c>
      <c r="J40" s="171">
        <v>7047.04</v>
      </c>
      <c r="K40" s="171">
        <v>7047.04</v>
      </c>
      <c r="L40" s="150"/>
      <c r="M40" s="2"/>
    </row>
    <row r="41" spans="1:13" ht="60" customHeight="1" x14ac:dyDescent="0.25">
      <c r="A41" s="238">
        <v>5</v>
      </c>
      <c r="B41" s="132" t="s">
        <v>39</v>
      </c>
      <c r="C41" s="142" t="s">
        <v>40</v>
      </c>
      <c r="D41" s="171">
        <f>SUM(E41:K41)</f>
        <v>215551.45</v>
      </c>
      <c r="E41" s="171"/>
      <c r="F41" s="171">
        <f t="shared" ref="F41:J41" si="10">SUM(F44:F46)</f>
        <v>41002.36</v>
      </c>
      <c r="G41" s="171">
        <f>SUM(G44:G46)</f>
        <v>34689.130000000005</v>
      </c>
      <c r="H41" s="171">
        <f t="shared" si="10"/>
        <v>34964.990000000005</v>
      </c>
      <c r="I41" s="171">
        <f t="shared" si="10"/>
        <v>34964.990000000005</v>
      </c>
      <c r="J41" s="171">
        <f t="shared" si="10"/>
        <v>34964.990000000005</v>
      </c>
      <c r="K41" s="171">
        <f>SUM(K44:K46)</f>
        <v>34964.990000000005</v>
      </c>
      <c r="L41" s="151" t="s">
        <v>209</v>
      </c>
    </row>
    <row r="42" spans="1:13" ht="27.75" customHeight="1" x14ac:dyDescent="0.25">
      <c r="A42" s="239"/>
      <c r="B42" s="133" t="s">
        <v>106</v>
      </c>
      <c r="C42" s="142"/>
      <c r="D42" s="171"/>
      <c r="E42" s="171"/>
      <c r="F42" s="171"/>
      <c r="G42" s="171"/>
      <c r="H42" s="171"/>
      <c r="I42" s="171"/>
      <c r="J42" s="171"/>
      <c r="K42" s="171"/>
      <c r="L42" s="151"/>
    </row>
    <row r="43" spans="1:13" ht="22.5" customHeight="1" x14ac:dyDescent="0.25">
      <c r="A43" s="239"/>
      <c r="B43" s="133" t="s">
        <v>102</v>
      </c>
      <c r="C43" s="142"/>
      <c r="D43" s="171"/>
      <c r="E43" s="171"/>
      <c r="F43" s="171"/>
      <c r="G43" s="171"/>
      <c r="H43" s="171"/>
      <c r="I43" s="171"/>
      <c r="J43" s="171"/>
      <c r="K43" s="171"/>
      <c r="L43" s="151"/>
    </row>
    <row r="44" spans="1:13" ht="18.75" customHeight="1" x14ac:dyDescent="0.25">
      <c r="A44" s="239"/>
      <c r="B44" s="133" t="s">
        <v>2</v>
      </c>
      <c r="C44" s="142"/>
      <c r="D44" s="171">
        <f>SUM(E44:K44)</f>
        <v>146461.45000000001</v>
      </c>
      <c r="E44" s="171"/>
      <c r="F44" s="171">
        <f>24014.36-680+448</f>
        <v>23782.36</v>
      </c>
      <c r="G44" s="171">
        <v>24315.13</v>
      </c>
      <c r="H44" s="171">
        <v>24590.99</v>
      </c>
      <c r="I44" s="171">
        <v>24590.99</v>
      </c>
      <c r="J44" s="171">
        <v>24590.99</v>
      </c>
      <c r="K44" s="171">
        <v>24590.99</v>
      </c>
      <c r="L44" s="152"/>
    </row>
    <row r="45" spans="1:13" ht="18.75" customHeight="1" x14ac:dyDescent="0.25">
      <c r="A45" s="239"/>
      <c r="B45" s="133" t="s">
        <v>114</v>
      </c>
      <c r="C45" s="142"/>
      <c r="D45" s="171"/>
      <c r="E45" s="171"/>
      <c r="F45" s="171"/>
      <c r="G45" s="171"/>
      <c r="H45" s="171"/>
      <c r="I45" s="171"/>
      <c r="J45" s="171"/>
      <c r="K45" s="171"/>
      <c r="L45" s="152"/>
    </row>
    <row r="46" spans="1:13" ht="29.25" customHeight="1" x14ac:dyDescent="0.25">
      <c r="A46" s="239"/>
      <c r="B46" s="133" t="s">
        <v>113</v>
      </c>
      <c r="C46" s="142"/>
      <c r="D46" s="171">
        <f>F46+G46+H46+I46+J46+K46</f>
        <v>69090</v>
      </c>
      <c r="E46" s="171"/>
      <c r="F46" s="171">
        <v>17220</v>
      </c>
      <c r="G46" s="171">
        <v>10374</v>
      </c>
      <c r="H46" s="171">
        <v>10374</v>
      </c>
      <c r="I46" s="171">
        <v>10374</v>
      </c>
      <c r="J46" s="171">
        <v>10374</v>
      </c>
      <c r="K46" s="171">
        <v>10374</v>
      </c>
      <c r="L46" s="150"/>
      <c r="M46" s="2"/>
    </row>
    <row r="47" spans="1:13" ht="63.75" customHeight="1" x14ac:dyDescent="0.25">
      <c r="A47" s="238">
        <v>6</v>
      </c>
      <c r="B47" s="132" t="s">
        <v>41</v>
      </c>
      <c r="C47" s="142" t="s">
        <v>42</v>
      </c>
      <c r="D47" s="171">
        <f>SUM(E47:K47)</f>
        <v>289811.24</v>
      </c>
      <c r="E47" s="171"/>
      <c r="F47" s="171">
        <f>SUM(F50:F52)</f>
        <v>50382.48</v>
      </c>
      <c r="G47" s="171">
        <f t="shared" ref="G47:K47" si="11">SUM(G50:G52)</f>
        <v>47537.32</v>
      </c>
      <c r="H47" s="171">
        <f t="shared" si="11"/>
        <v>47972.86</v>
      </c>
      <c r="I47" s="171">
        <f t="shared" si="11"/>
        <v>47972.86</v>
      </c>
      <c r="J47" s="171">
        <f t="shared" si="11"/>
        <v>47972.86</v>
      </c>
      <c r="K47" s="171">
        <f t="shared" si="11"/>
        <v>47972.86</v>
      </c>
      <c r="L47" s="151" t="s">
        <v>209</v>
      </c>
    </row>
    <row r="48" spans="1:13" ht="26.25" customHeight="1" x14ac:dyDescent="0.25">
      <c r="A48" s="239"/>
      <c r="B48" s="133" t="s">
        <v>106</v>
      </c>
      <c r="C48" s="142"/>
      <c r="D48" s="171"/>
      <c r="E48" s="171"/>
      <c r="F48" s="171"/>
      <c r="G48" s="171"/>
      <c r="H48" s="171"/>
      <c r="I48" s="171"/>
      <c r="J48" s="171"/>
      <c r="K48" s="171"/>
      <c r="L48" s="151"/>
    </row>
    <row r="49" spans="1:13" ht="22.5" customHeight="1" x14ac:dyDescent="0.25">
      <c r="A49" s="239"/>
      <c r="B49" s="133" t="s">
        <v>102</v>
      </c>
      <c r="C49" s="142"/>
      <c r="D49" s="171"/>
      <c r="E49" s="171"/>
      <c r="F49" s="171"/>
      <c r="G49" s="171"/>
      <c r="H49" s="171"/>
      <c r="I49" s="171"/>
      <c r="J49" s="171"/>
      <c r="K49" s="171"/>
      <c r="L49" s="151"/>
    </row>
    <row r="50" spans="1:13" ht="34.5" customHeight="1" x14ac:dyDescent="0.25">
      <c r="A50" s="239"/>
      <c r="B50" s="133" t="s">
        <v>2</v>
      </c>
      <c r="C50" s="142"/>
      <c r="D50" s="171">
        <f>SUM(E50:K50)</f>
        <v>274091.83999999997</v>
      </c>
      <c r="E50" s="171"/>
      <c r="F50" s="171">
        <f>47542.65-2848.67+3068.6</f>
        <v>47762.58</v>
      </c>
      <c r="G50" s="171">
        <v>44917.42</v>
      </c>
      <c r="H50" s="171">
        <v>45352.959999999999</v>
      </c>
      <c r="I50" s="171">
        <v>45352.959999999999</v>
      </c>
      <c r="J50" s="171">
        <v>45352.959999999999</v>
      </c>
      <c r="K50" s="171">
        <v>45352.959999999999</v>
      </c>
      <c r="L50" s="151"/>
    </row>
    <row r="51" spans="1:13" ht="45.75" customHeight="1" x14ac:dyDescent="0.25">
      <c r="A51" s="239"/>
      <c r="B51" s="133" t="s">
        <v>114</v>
      </c>
      <c r="C51" s="142"/>
      <c r="D51" s="171"/>
      <c r="E51" s="171"/>
      <c r="F51" s="171"/>
      <c r="G51" s="171"/>
      <c r="H51" s="173"/>
      <c r="I51" s="171"/>
      <c r="J51" s="171"/>
      <c r="K51" s="171"/>
      <c r="L51" s="151"/>
    </row>
    <row r="52" spans="1:13" ht="21" customHeight="1" x14ac:dyDescent="0.25">
      <c r="A52" s="239"/>
      <c r="B52" s="133" t="s">
        <v>113</v>
      </c>
      <c r="C52" s="142"/>
      <c r="D52" s="171">
        <f>F52+G52+H52+I52+J52+K52</f>
        <v>15719.4</v>
      </c>
      <c r="E52" s="171"/>
      <c r="F52" s="171">
        <v>2619.9</v>
      </c>
      <c r="G52" s="171">
        <v>2619.9</v>
      </c>
      <c r="H52" s="171">
        <v>2619.9</v>
      </c>
      <c r="I52" s="171">
        <v>2619.9</v>
      </c>
      <c r="J52" s="171">
        <v>2619.9</v>
      </c>
      <c r="K52" s="171">
        <v>2619.9</v>
      </c>
      <c r="L52" s="150"/>
      <c r="M52" s="2"/>
    </row>
    <row r="53" spans="1:13" ht="49.5" customHeight="1" x14ac:dyDescent="0.25">
      <c r="A53" s="238">
        <v>7</v>
      </c>
      <c r="B53" s="132" t="s">
        <v>116</v>
      </c>
      <c r="C53" s="142" t="s">
        <v>203</v>
      </c>
      <c r="D53" s="171">
        <f>SUM(E53:K53)</f>
        <v>47480.59</v>
      </c>
      <c r="E53" s="171"/>
      <c r="F53" s="171">
        <f t="shared" ref="F53:K53" si="12">SUM(F56:F58)</f>
        <v>11446.289999999999</v>
      </c>
      <c r="G53" s="171">
        <f t="shared" si="12"/>
        <v>7486.86</v>
      </c>
      <c r="H53" s="171">
        <f t="shared" si="12"/>
        <v>7136.86</v>
      </c>
      <c r="I53" s="171">
        <f t="shared" si="12"/>
        <v>7136.86</v>
      </c>
      <c r="J53" s="171">
        <f t="shared" si="12"/>
        <v>7136.86</v>
      </c>
      <c r="K53" s="171">
        <f t="shared" si="12"/>
        <v>7136.86</v>
      </c>
      <c r="L53" s="151" t="s">
        <v>210</v>
      </c>
    </row>
    <row r="54" spans="1:13" ht="24.75" customHeight="1" x14ac:dyDescent="0.25">
      <c r="A54" s="239"/>
      <c r="B54" s="133" t="s">
        <v>106</v>
      </c>
      <c r="C54" s="142"/>
      <c r="D54" s="171"/>
      <c r="E54" s="171"/>
      <c r="F54" s="171"/>
      <c r="G54" s="171"/>
      <c r="H54" s="171"/>
      <c r="I54" s="171"/>
      <c r="J54" s="171"/>
      <c r="K54" s="171"/>
      <c r="L54" s="151"/>
    </row>
    <row r="55" spans="1:13" ht="21" customHeight="1" x14ac:dyDescent="0.25">
      <c r="A55" s="239"/>
      <c r="B55" s="133" t="s">
        <v>102</v>
      </c>
      <c r="C55" s="142"/>
      <c r="D55" s="171"/>
      <c r="E55" s="171"/>
      <c r="F55" s="171"/>
      <c r="G55" s="171"/>
      <c r="H55" s="171"/>
      <c r="I55" s="171"/>
      <c r="J55" s="171"/>
      <c r="K55" s="171"/>
      <c r="L55" s="151"/>
    </row>
    <row r="56" spans="1:13" ht="18" customHeight="1" x14ac:dyDescent="0.25">
      <c r="A56" s="239"/>
      <c r="B56" s="133" t="s">
        <v>2</v>
      </c>
      <c r="C56" s="142"/>
      <c r="D56" s="171">
        <f>SUM(E56:K56)</f>
        <v>47480.59</v>
      </c>
      <c r="E56" s="171"/>
      <c r="F56" s="171">
        <f>7136.86+72.95+884.42+3352.06</f>
        <v>11446.289999999999</v>
      </c>
      <c r="G56" s="171">
        <f>7136.86+350</f>
        <v>7486.86</v>
      </c>
      <c r="H56" s="171">
        <v>7136.86</v>
      </c>
      <c r="I56" s="171">
        <v>7136.86</v>
      </c>
      <c r="J56" s="171">
        <v>7136.86</v>
      </c>
      <c r="K56" s="171">
        <v>7136.86</v>
      </c>
      <c r="L56" s="151"/>
    </row>
    <row r="57" spans="1:13" ht="27" customHeight="1" x14ac:dyDescent="0.25">
      <c r="A57" s="239"/>
      <c r="B57" s="133" t="s">
        <v>114</v>
      </c>
      <c r="C57" s="142"/>
      <c r="D57" s="171"/>
      <c r="E57" s="171"/>
      <c r="F57" s="171"/>
      <c r="G57" s="171"/>
      <c r="H57" s="171"/>
      <c r="I57" s="171"/>
      <c r="J57" s="171"/>
      <c r="K57" s="171"/>
      <c r="L57" s="151"/>
    </row>
    <row r="58" spans="1:13" ht="24" customHeight="1" x14ac:dyDescent="0.25">
      <c r="A58" s="239"/>
      <c r="B58" s="133" t="s">
        <v>113</v>
      </c>
      <c r="C58" s="142"/>
      <c r="D58" s="171"/>
      <c r="E58" s="171"/>
      <c r="F58" s="171"/>
      <c r="G58" s="171"/>
      <c r="H58" s="171"/>
      <c r="I58" s="171"/>
      <c r="J58" s="171"/>
      <c r="K58" s="171"/>
      <c r="L58" s="150"/>
      <c r="M58" s="2"/>
    </row>
    <row r="59" spans="1:13" s="7" customFormat="1" ht="51" customHeight="1" x14ac:dyDescent="0.3">
      <c r="A59" s="238">
        <v>8</v>
      </c>
      <c r="B59" s="132" t="s">
        <v>195</v>
      </c>
      <c r="C59" s="142" t="s">
        <v>100</v>
      </c>
      <c r="D59" s="171">
        <f>SUM(E59:K59)</f>
        <v>2939.9</v>
      </c>
      <c r="E59" s="171"/>
      <c r="F59" s="171">
        <f>F61+F62+F60</f>
        <v>792.9</v>
      </c>
      <c r="G59" s="171">
        <f t="shared" ref="G59:K59" si="13">G61+G62+G60</f>
        <v>429.4</v>
      </c>
      <c r="H59" s="171">
        <f t="shared" si="13"/>
        <v>429.4</v>
      </c>
      <c r="I59" s="171">
        <f>I61+I62+I60</f>
        <v>429.4</v>
      </c>
      <c r="J59" s="171">
        <f t="shared" si="13"/>
        <v>429.4</v>
      </c>
      <c r="K59" s="171">
        <f t="shared" si="13"/>
        <v>429.4</v>
      </c>
      <c r="L59" s="151" t="s">
        <v>211</v>
      </c>
    </row>
    <row r="60" spans="1:13" s="7" customFormat="1" ht="30" customHeight="1" x14ac:dyDescent="0.3">
      <c r="A60" s="239"/>
      <c r="B60" s="133" t="s">
        <v>106</v>
      </c>
      <c r="C60" s="142"/>
      <c r="D60" s="171">
        <f t="shared" ref="D60" si="14">SUM(E60:K60)</f>
        <v>0</v>
      </c>
      <c r="E60" s="171"/>
      <c r="F60" s="171"/>
      <c r="G60" s="171"/>
      <c r="H60" s="171"/>
      <c r="I60" s="171"/>
      <c r="J60" s="171"/>
      <c r="K60" s="171"/>
      <c r="L60" s="151"/>
    </row>
    <row r="61" spans="1:13" s="7" customFormat="1" ht="33.75" customHeight="1" x14ac:dyDescent="0.3">
      <c r="A61" s="239"/>
      <c r="B61" s="133" t="s">
        <v>102</v>
      </c>
      <c r="C61" s="142"/>
      <c r="D61" s="171">
        <f>SUM(E61:K61)</f>
        <v>555</v>
      </c>
      <c r="E61" s="171"/>
      <c r="F61" s="171">
        <v>555</v>
      </c>
      <c r="G61" s="171">
        <v>0</v>
      </c>
      <c r="H61" s="171">
        <v>0</v>
      </c>
      <c r="I61" s="171">
        <v>0</v>
      </c>
      <c r="J61" s="171">
        <v>0</v>
      </c>
      <c r="K61" s="171">
        <v>0</v>
      </c>
      <c r="L61" s="151"/>
    </row>
    <row r="62" spans="1:13" s="7" customFormat="1" ht="18.75" x14ac:dyDescent="0.3">
      <c r="A62" s="239"/>
      <c r="B62" s="133" t="s">
        <v>2</v>
      </c>
      <c r="C62" s="142"/>
      <c r="D62" s="171">
        <f>SUM(E62:K62)</f>
        <v>2384.9</v>
      </c>
      <c r="E62" s="171"/>
      <c r="F62" s="171">
        <f>429.4-191.5</f>
        <v>237.89999999999998</v>
      </c>
      <c r="G62" s="171">
        <v>429.4</v>
      </c>
      <c r="H62" s="171">
        <v>429.4</v>
      </c>
      <c r="I62" s="171">
        <v>429.4</v>
      </c>
      <c r="J62" s="171">
        <v>429.4</v>
      </c>
      <c r="K62" s="171">
        <v>429.4</v>
      </c>
      <c r="L62" s="151"/>
    </row>
    <row r="63" spans="1:13" ht="42" customHeight="1" x14ac:dyDescent="0.25">
      <c r="A63" s="239"/>
      <c r="B63" s="133" t="s">
        <v>114</v>
      </c>
      <c r="C63" s="142"/>
      <c r="D63" s="171">
        <f>SUM(E63:K63)</f>
        <v>2384.9</v>
      </c>
      <c r="E63" s="171"/>
      <c r="F63" s="171">
        <f>F62</f>
        <v>237.89999999999998</v>
      </c>
      <c r="G63" s="171">
        <f t="shared" ref="G63:K63" si="15">G62</f>
        <v>429.4</v>
      </c>
      <c r="H63" s="171">
        <f t="shared" si="15"/>
        <v>429.4</v>
      </c>
      <c r="I63" s="171">
        <f t="shared" si="15"/>
        <v>429.4</v>
      </c>
      <c r="J63" s="171">
        <f t="shared" si="15"/>
        <v>429.4</v>
      </c>
      <c r="K63" s="171">
        <f t="shared" si="15"/>
        <v>429.4</v>
      </c>
      <c r="L63" s="150"/>
      <c r="M63" s="2"/>
    </row>
    <row r="64" spans="1:13" ht="18" customHeight="1" x14ac:dyDescent="0.25">
      <c r="A64" s="239"/>
      <c r="B64" s="133" t="s">
        <v>113</v>
      </c>
      <c r="C64" s="142"/>
      <c r="D64" s="171"/>
      <c r="E64" s="171"/>
      <c r="F64" s="171"/>
      <c r="G64" s="171"/>
      <c r="H64" s="171"/>
      <c r="I64" s="171"/>
      <c r="J64" s="171"/>
      <c r="K64" s="171"/>
      <c r="L64" s="151"/>
    </row>
    <row r="65" spans="1:12" ht="28.5" customHeight="1" x14ac:dyDescent="0.25">
      <c r="A65" s="254">
        <v>9</v>
      </c>
      <c r="B65" s="142" t="s">
        <v>202</v>
      </c>
      <c r="C65" s="147" t="s">
        <v>33</v>
      </c>
      <c r="D65" s="171">
        <f>F65+G65+H65+I65+J65+K65</f>
        <v>0</v>
      </c>
      <c r="E65" s="121"/>
      <c r="F65" s="125">
        <f>F66</f>
        <v>0</v>
      </c>
      <c r="G65" s="125">
        <v>0</v>
      </c>
      <c r="H65" s="125">
        <v>0</v>
      </c>
      <c r="I65" s="198">
        <f>I68</f>
        <v>0</v>
      </c>
      <c r="J65" s="125">
        <v>0</v>
      </c>
      <c r="K65" s="125">
        <v>0</v>
      </c>
      <c r="L65" s="154" t="s">
        <v>212</v>
      </c>
    </row>
    <row r="66" spans="1:12" ht="24" customHeight="1" x14ac:dyDescent="0.25">
      <c r="A66" s="255"/>
      <c r="B66" s="133" t="s">
        <v>106</v>
      </c>
      <c r="C66" s="144"/>
      <c r="D66" s="171">
        <f>F66+G66+H66+I66+J66+K66</f>
        <v>0</v>
      </c>
      <c r="E66" s="121"/>
      <c r="F66" s="125">
        <v>0</v>
      </c>
      <c r="G66" s="125">
        <v>0</v>
      </c>
      <c r="H66" s="125">
        <v>0</v>
      </c>
      <c r="I66" s="198">
        <v>0</v>
      </c>
      <c r="J66" s="125">
        <v>0</v>
      </c>
      <c r="K66" s="125">
        <v>0</v>
      </c>
      <c r="L66" s="153"/>
    </row>
    <row r="67" spans="1:12" ht="21" customHeight="1" x14ac:dyDescent="0.25">
      <c r="A67" s="255"/>
      <c r="B67" s="133" t="s">
        <v>102</v>
      </c>
      <c r="C67" s="144"/>
      <c r="D67" s="171">
        <f>F67+G67+H67+I67+J67+K67</f>
        <v>0</v>
      </c>
      <c r="E67" s="121"/>
      <c r="F67" s="125">
        <v>0</v>
      </c>
      <c r="G67" s="125">
        <v>0</v>
      </c>
      <c r="H67" s="125">
        <v>0</v>
      </c>
      <c r="I67" s="198">
        <v>0</v>
      </c>
      <c r="J67" s="125">
        <v>0</v>
      </c>
      <c r="K67" s="125">
        <v>0</v>
      </c>
      <c r="L67" s="153"/>
    </row>
    <row r="68" spans="1:12" ht="22.5" customHeight="1" x14ac:dyDescent="0.25">
      <c r="A68" s="255"/>
      <c r="B68" s="133" t="s">
        <v>2</v>
      </c>
      <c r="C68" s="144"/>
      <c r="D68" s="171">
        <f>F68+G68+H68+I68+J68+K68</f>
        <v>0</v>
      </c>
      <c r="E68" s="121"/>
      <c r="F68" s="125">
        <v>0</v>
      </c>
      <c r="G68" s="125">
        <v>0</v>
      </c>
      <c r="H68" s="125">
        <v>0</v>
      </c>
      <c r="I68" s="198">
        <v>0</v>
      </c>
      <c r="J68" s="125">
        <v>0</v>
      </c>
      <c r="K68" s="125">
        <v>0</v>
      </c>
      <c r="L68" s="153"/>
    </row>
    <row r="69" spans="1:12" ht="27.75" customHeight="1" x14ac:dyDescent="0.25">
      <c r="A69" s="255"/>
      <c r="B69" s="133" t="s">
        <v>114</v>
      </c>
      <c r="C69" s="144"/>
      <c r="D69" s="171"/>
      <c r="E69" s="121"/>
      <c r="F69" s="121"/>
      <c r="G69" s="121"/>
      <c r="H69" s="121"/>
      <c r="I69" s="125"/>
      <c r="J69" s="125"/>
      <c r="K69" s="125"/>
      <c r="L69" s="153"/>
    </row>
    <row r="70" spans="1:12" ht="21.75" customHeight="1" x14ac:dyDescent="0.25">
      <c r="A70" s="255"/>
      <c r="B70" s="133" t="s">
        <v>113</v>
      </c>
      <c r="C70" s="144"/>
      <c r="D70" s="171"/>
      <c r="E70" s="121"/>
      <c r="F70" s="121"/>
      <c r="G70" s="121"/>
      <c r="H70" s="121"/>
      <c r="I70" s="125"/>
      <c r="J70" s="125"/>
      <c r="K70" s="125"/>
      <c r="L70" s="153"/>
    </row>
    <row r="71" spans="1:12" ht="30.75" x14ac:dyDescent="0.25">
      <c r="A71" s="254">
        <v>10</v>
      </c>
      <c r="B71" s="142" t="s">
        <v>192</v>
      </c>
      <c r="C71" s="143" t="s">
        <v>100</v>
      </c>
      <c r="D71" s="175">
        <f>D73</f>
        <v>150</v>
      </c>
      <c r="E71" s="176"/>
      <c r="F71" s="174">
        <f>F73</f>
        <v>150</v>
      </c>
      <c r="G71" s="174">
        <f>G73</f>
        <v>0</v>
      </c>
      <c r="H71" s="175">
        <f>H73</f>
        <v>0</v>
      </c>
      <c r="I71" s="175">
        <f>I73</f>
        <v>0</v>
      </c>
      <c r="J71" s="175">
        <v>0</v>
      </c>
      <c r="K71" s="175">
        <v>0</v>
      </c>
      <c r="L71" s="154" t="s">
        <v>211</v>
      </c>
    </row>
    <row r="72" spans="1:12" x14ac:dyDescent="0.25">
      <c r="A72" s="255"/>
      <c r="B72" s="133" t="s">
        <v>106</v>
      </c>
      <c r="C72" s="144"/>
      <c r="D72" s="176"/>
      <c r="E72" s="176"/>
      <c r="F72" s="176"/>
      <c r="G72" s="175"/>
      <c r="H72" s="175"/>
      <c r="I72" s="175"/>
      <c r="J72" s="175"/>
      <c r="K72" s="175"/>
      <c r="L72" s="153"/>
    </row>
    <row r="73" spans="1:12" x14ac:dyDescent="0.25">
      <c r="A73" s="255"/>
      <c r="B73" s="133" t="s">
        <v>102</v>
      </c>
      <c r="C73" s="144"/>
      <c r="D73" s="175">
        <f>F73+G73+H73+I73+J73+K73</f>
        <v>150</v>
      </c>
      <c r="E73" s="176"/>
      <c r="F73" s="174">
        <v>150</v>
      </c>
      <c r="G73" s="174">
        <v>0</v>
      </c>
      <c r="H73" s="175">
        <v>0</v>
      </c>
      <c r="I73" s="175">
        <v>0</v>
      </c>
      <c r="J73" s="175">
        <v>0</v>
      </c>
      <c r="K73" s="175">
        <v>0</v>
      </c>
      <c r="L73" s="153"/>
    </row>
    <row r="74" spans="1:12" x14ac:dyDescent="0.25">
      <c r="A74" s="255"/>
      <c r="B74" s="133" t="s">
        <v>2</v>
      </c>
      <c r="C74" s="144"/>
      <c r="D74" s="176"/>
      <c r="E74" s="176"/>
      <c r="F74" s="176"/>
      <c r="G74" s="176"/>
      <c r="H74" s="176"/>
      <c r="I74" s="176"/>
      <c r="J74" s="176"/>
      <c r="K74" s="176"/>
      <c r="L74" s="153"/>
    </row>
    <row r="75" spans="1:12" ht="28.5" customHeight="1" x14ac:dyDescent="0.25">
      <c r="A75" s="255"/>
      <c r="B75" s="133" t="s">
        <v>114</v>
      </c>
      <c r="C75" s="144"/>
      <c r="D75" s="176"/>
      <c r="E75" s="176"/>
      <c r="F75" s="176"/>
      <c r="G75" s="176"/>
      <c r="H75" s="176"/>
      <c r="I75" s="176"/>
      <c r="J75" s="176"/>
      <c r="K75" s="176"/>
      <c r="L75" s="153"/>
    </row>
    <row r="76" spans="1:12" x14ac:dyDescent="0.25">
      <c r="A76" s="255"/>
      <c r="B76" s="133" t="s">
        <v>113</v>
      </c>
      <c r="C76" s="144"/>
      <c r="D76" s="176"/>
      <c r="E76" s="176"/>
      <c r="F76" s="176"/>
      <c r="G76" s="176"/>
      <c r="H76" s="176"/>
      <c r="I76" s="176"/>
      <c r="J76" s="176"/>
      <c r="K76" s="176"/>
      <c r="L76" s="153"/>
    </row>
    <row r="77" spans="1:12" ht="30" x14ac:dyDescent="0.25">
      <c r="A77" s="254">
        <v>11</v>
      </c>
      <c r="B77" s="142" t="s">
        <v>193</v>
      </c>
      <c r="C77" s="148" t="s">
        <v>194</v>
      </c>
      <c r="D77" s="174">
        <f>F77+G77+H77+I77+J77+K77</f>
        <v>0</v>
      </c>
      <c r="E77" s="174"/>
      <c r="F77" s="174">
        <f>F80</f>
        <v>0</v>
      </c>
      <c r="G77" s="174">
        <f t="shared" ref="G77:K77" si="16">G80</f>
        <v>0</v>
      </c>
      <c r="H77" s="174">
        <f t="shared" si="16"/>
        <v>0</v>
      </c>
      <c r="I77" s="174">
        <f t="shared" si="16"/>
        <v>0</v>
      </c>
      <c r="J77" s="174">
        <f t="shared" si="16"/>
        <v>0</v>
      </c>
      <c r="K77" s="174">
        <f t="shared" si="16"/>
        <v>0</v>
      </c>
      <c r="L77" s="154" t="s">
        <v>213</v>
      </c>
    </row>
    <row r="78" spans="1:12" x14ac:dyDescent="0.25">
      <c r="A78" s="255"/>
      <c r="B78" s="133" t="s">
        <v>106</v>
      </c>
      <c r="C78" s="144"/>
      <c r="D78" s="174"/>
      <c r="E78" s="174"/>
      <c r="F78" s="174"/>
      <c r="G78" s="174"/>
      <c r="H78" s="174"/>
      <c r="I78" s="174"/>
      <c r="J78" s="174"/>
      <c r="K78" s="174"/>
      <c r="L78" s="154"/>
    </row>
    <row r="79" spans="1:12" x14ac:dyDescent="0.25">
      <c r="A79" s="255"/>
      <c r="B79" s="133" t="s">
        <v>102</v>
      </c>
      <c r="C79" s="144"/>
      <c r="D79" s="174"/>
      <c r="E79" s="174"/>
      <c r="F79" s="174"/>
      <c r="G79" s="174"/>
      <c r="H79" s="174"/>
      <c r="I79" s="174"/>
      <c r="J79" s="174"/>
      <c r="K79" s="174"/>
      <c r="L79" s="154"/>
    </row>
    <row r="80" spans="1:12" x14ac:dyDescent="0.25">
      <c r="A80" s="255"/>
      <c r="B80" s="133" t="s">
        <v>2</v>
      </c>
      <c r="C80" s="144"/>
      <c r="D80" s="174">
        <f>F80+G80+H80+I80+J80+K80</f>
        <v>0</v>
      </c>
      <c r="E80" s="174"/>
      <c r="F80" s="174">
        <v>0</v>
      </c>
      <c r="G80" s="174">
        <v>0</v>
      </c>
      <c r="H80" s="174">
        <v>0</v>
      </c>
      <c r="I80" s="174">
        <v>0</v>
      </c>
      <c r="J80" s="174">
        <v>0</v>
      </c>
      <c r="K80" s="174">
        <f>J80*1.04</f>
        <v>0</v>
      </c>
      <c r="L80" s="154"/>
    </row>
    <row r="81" spans="1:12" x14ac:dyDescent="0.25">
      <c r="A81" s="255"/>
      <c r="B81" s="133" t="s">
        <v>114</v>
      </c>
      <c r="C81" s="144"/>
      <c r="D81" s="174"/>
      <c r="E81" s="177"/>
      <c r="F81" s="177"/>
      <c r="G81" s="177"/>
      <c r="H81" s="177"/>
      <c r="I81" s="177"/>
      <c r="J81" s="177"/>
      <c r="K81" s="177"/>
      <c r="L81" s="153"/>
    </row>
    <row r="82" spans="1:12" ht="14.25" customHeight="1" x14ac:dyDescent="0.25">
      <c r="A82" s="255"/>
      <c r="B82" s="133" t="s">
        <v>113</v>
      </c>
      <c r="C82" s="144"/>
      <c r="D82" s="174"/>
      <c r="E82" s="141"/>
      <c r="F82" s="141"/>
      <c r="G82" s="141"/>
      <c r="H82" s="141"/>
      <c r="I82" s="141"/>
      <c r="J82" s="141"/>
      <c r="K82" s="141"/>
      <c r="L82" s="153"/>
    </row>
    <row r="83" spans="1:12" ht="112.5" customHeight="1" x14ac:dyDescent="0.25">
      <c r="A83" s="254">
        <v>12</v>
      </c>
      <c r="B83" s="142" t="s">
        <v>196</v>
      </c>
      <c r="C83" s="143" t="s">
        <v>199</v>
      </c>
      <c r="D83" s="125">
        <f>F83+G83+H83+I83+J83+K83</f>
        <v>70143.579999999987</v>
      </c>
      <c r="E83" s="125">
        <f t="shared" ref="E83:K83" si="17">E86</f>
        <v>0</v>
      </c>
      <c r="F83" s="125">
        <f t="shared" si="17"/>
        <v>68351.079999999987</v>
      </c>
      <c r="G83" s="125">
        <f t="shared" si="17"/>
        <v>1792.5</v>
      </c>
      <c r="H83" s="125">
        <f>H86</f>
        <v>0</v>
      </c>
      <c r="I83" s="125">
        <f>I86</f>
        <v>0</v>
      </c>
      <c r="J83" s="125">
        <f t="shared" si="17"/>
        <v>0</v>
      </c>
      <c r="K83" s="125">
        <f t="shared" si="17"/>
        <v>0</v>
      </c>
      <c r="L83" s="154" t="s">
        <v>214</v>
      </c>
    </row>
    <row r="84" spans="1:12" x14ac:dyDescent="0.25">
      <c r="A84" s="255"/>
      <c r="B84" s="133" t="s">
        <v>106</v>
      </c>
      <c r="C84" s="144"/>
      <c r="D84" s="174"/>
      <c r="E84" s="178"/>
      <c r="F84" s="178"/>
      <c r="G84" s="178"/>
      <c r="H84" s="178"/>
      <c r="I84" s="178"/>
      <c r="J84" s="178"/>
      <c r="K84" s="178"/>
      <c r="L84" s="155"/>
    </row>
    <row r="85" spans="1:12" x14ac:dyDescent="0.25">
      <c r="A85" s="255"/>
      <c r="B85" s="133" t="s">
        <v>102</v>
      </c>
      <c r="C85" s="144"/>
      <c r="D85" s="174"/>
      <c r="E85" s="178"/>
      <c r="F85" s="178"/>
      <c r="G85" s="178"/>
      <c r="H85" s="178"/>
      <c r="I85" s="178"/>
      <c r="J85" s="178"/>
      <c r="K85" s="178"/>
      <c r="L85" s="155"/>
    </row>
    <row r="86" spans="1:12" x14ac:dyDescent="0.25">
      <c r="A86" s="255"/>
      <c r="B86" s="133" t="s">
        <v>2</v>
      </c>
      <c r="C86" s="144"/>
      <c r="D86" s="174">
        <f>F86+G86+H86+I86+J86+K86</f>
        <v>70143.579999999987</v>
      </c>
      <c r="E86" s="125">
        <v>0</v>
      </c>
      <c r="F86" s="125">
        <f>270173.41+6428.53+3528.67-187350.12+3528.67-27958.08</f>
        <v>68351.079999999987</v>
      </c>
      <c r="G86" s="125">
        <v>1792.5</v>
      </c>
      <c r="H86" s="125">
        <v>0</v>
      </c>
      <c r="I86" s="125">
        <v>0</v>
      </c>
      <c r="J86" s="125">
        <v>0</v>
      </c>
      <c r="K86" s="125">
        <v>0</v>
      </c>
      <c r="L86" s="150"/>
    </row>
    <row r="87" spans="1:12" x14ac:dyDescent="0.25">
      <c r="A87" s="255"/>
      <c r="B87" s="133" t="s">
        <v>114</v>
      </c>
      <c r="C87" s="144"/>
      <c r="D87" s="178"/>
      <c r="E87" s="178"/>
      <c r="F87" s="178"/>
      <c r="G87" s="178"/>
      <c r="H87" s="178"/>
      <c r="I87" s="178"/>
      <c r="J87" s="178"/>
      <c r="K87" s="199"/>
      <c r="L87" s="155"/>
    </row>
    <row r="88" spans="1:12" ht="14.25" customHeight="1" x14ac:dyDescent="0.25">
      <c r="A88" s="255"/>
      <c r="B88" s="133" t="s">
        <v>113</v>
      </c>
      <c r="C88" s="144"/>
      <c r="D88" s="178"/>
      <c r="E88" s="178"/>
      <c r="F88" s="178"/>
      <c r="G88" s="178"/>
      <c r="H88" s="178"/>
      <c r="I88" s="178"/>
      <c r="J88" s="178"/>
      <c r="K88" s="178"/>
      <c r="L88" s="155"/>
    </row>
    <row r="89" spans="1:12" ht="45" x14ac:dyDescent="0.25">
      <c r="A89" s="238">
        <v>13</v>
      </c>
      <c r="B89" s="142" t="s">
        <v>198</v>
      </c>
      <c r="C89" s="144" t="s">
        <v>33</v>
      </c>
      <c r="D89" s="125">
        <f>D91+D92</f>
        <v>282</v>
      </c>
      <c r="E89" s="141"/>
      <c r="F89" s="125">
        <f>F91+F92</f>
        <v>564</v>
      </c>
      <c r="G89" s="125">
        <v>0</v>
      </c>
      <c r="H89" s="125">
        <f>H91+H92</f>
        <v>0</v>
      </c>
      <c r="I89" s="125">
        <f>I91+I92</f>
        <v>0</v>
      </c>
      <c r="J89" s="125">
        <v>0</v>
      </c>
      <c r="K89" s="125">
        <v>0</v>
      </c>
      <c r="L89" s="154" t="s">
        <v>215</v>
      </c>
    </row>
    <row r="90" spans="1:12" x14ac:dyDescent="0.25">
      <c r="A90" s="239"/>
      <c r="B90" s="133" t="s">
        <v>106</v>
      </c>
      <c r="C90" s="144"/>
      <c r="D90" s="121"/>
      <c r="E90" s="141"/>
      <c r="F90" s="141"/>
      <c r="G90" s="125"/>
      <c r="H90" s="141"/>
      <c r="I90" s="141"/>
      <c r="J90" s="141"/>
      <c r="K90" s="178"/>
      <c r="L90" s="153"/>
    </row>
    <row r="91" spans="1:12" x14ac:dyDescent="0.25">
      <c r="A91" s="239"/>
      <c r="B91" s="133" t="s">
        <v>102</v>
      </c>
      <c r="C91" s="144"/>
      <c r="D91" s="125">
        <f>F91+G91+H91+I91+J91+K91</f>
        <v>282</v>
      </c>
      <c r="E91" s="141"/>
      <c r="F91" s="125">
        <v>282</v>
      </c>
      <c r="G91" s="125">
        <v>0</v>
      </c>
      <c r="H91" s="174">
        <v>0</v>
      </c>
      <c r="I91" s="174">
        <v>0</v>
      </c>
      <c r="J91" s="174">
        <v>0</v>
      </c>
      <c r="K91" s="125">
        <f>K89</f>
        <v>0</v>
      </c>
      <c r="L91" s="153"/>
    </row>
    <row r="92" spans="1:12" x14ac:dyDescent="0.25">
      <c r="A92" s="239"/>
      <c r="B92" s="133" t="s">
        <v>2</v>
      </c>
      <c r="C92" s="144"/>
      <c r="D92" s="125">
        <f>H92+I92</f>
        <v>0</v>
      </c>
      <c r="E92" s="141"/>
      <c r="F92" s="125">
        <v>282</v>
      </c>
      <c r="G92" s="125">
        <v>0</v>
      </c>
      <c r="H92" s="174">
        <v>0</v>
      </c>
      <c r="I92" s="174">
        <v>0</v>
      </c>
      <c r="J92" s="174">
        <v>0</v>
      </c>
      <c r="K92" s="125">
        <f>K90</f>
        <v>0</v>
      </c>
      <c r="L92" s="153"/>
    </row>
    <row r="93" spans="1:12" x14ac:dyDescent="0.25">
      <c r="A93" s="239"/>
      <c r="B93" s="133" t="s">
        <v>114</v>
      </c>
      <c r="C93" s="144"/>
      <c r="D93" s="174">
        <f>I93</f>
        <v>0</v>
      </c>
      <c r="E93" s="141"/>
      <c r="F93" s="125">
        <v>0</v>
      </c>
      <c r="G93" s="125">
        <v>0</v>
      </c>
      <c r="H93" s="174">
        <v>0</v>
      </c>
      <c r="I93" s="174">
        <v>0</v>
      </c>
      <c r="J93" s="174">
        <v>0</v>
      </c>
      <c r="K93" s="125">
        <v>0</v>
      </c>
      <c r="L93" s="153"/>
    </row>
    <row r="94" spans="1:12" x14ac:dyDescent="0.25">
      <c r="A94" s="253"/>
      <c r="B94" s="133" t="s">
        <v>113</v>
      </c>
      <c r="C94" s="144"/>
      <c r="D94" s="141"/>
      <c r="E94" s="141"/>
      <c r="F94" s="141"/>
      <c r="G94" s="141"/>
      <c r="H94" s="141"/>
      <c r="I94" s="141"/>
      <c r="J94" s="141"/>
      <c r="K94" s="141"/>
      <c r="L94" s="153"/>
    </row>
    <row r="95" spans="1:12" ht="45" x14ac:dyDescent="0.25">
      <c r="A95" s="238">
        <v>14</v>
      </c>
      <c r="B95" s="142" t="s">
        <v>201</v>
      </c>
      <c r="C95" s="143" t="s">
        <v>200</v>
      </c>
      <c r="D95" s="125">
        <f>D98</f>
        <v>0</v>
      </c>
      <c r="E95" s="125">
        <f t="shared" ref="E95:K95" si="18">E98</f>
        <v>0</v>
      </c>
      <c r="F95" s="125">
        <f>F98</f>
        <v>0</v>
      </c>
      <c r="G95" s="125">
        <f t="shared" si="18"/>
        <v>0</v>
      </c>
      <c r="H95" s="125">
        <f t="shared" si="18"/>
        <v>0</v>
      </c>
      <c r="I95" s="125">
        <f t="shared" si="18"/>
        <v>0</v>
      </c>
      <c r="J95" s="125">
        <f t="shared" si="18"/>
        <v>0</v>
      </c>
      <c r="K95" s="125">
        <f t="shared" si="18"/>
        <v>0</v>
      </c>
      <c r="L95" s="154" t="s">
        <v>216</v>
      </c>
    </row>
    <row r="96" spans="1:12" x14ac:dyDescent="0.25">
      <c r="A96" s="239"/>
      <c r="B96" s="133" t="s">
        <v>106</v>
      </c>
      <c r="C96" s="144"/>
      <c r="D96" s="125"/>
      <c r="E96" s="141"/>
      <c r="F96" s="141"/>
      <c r="G96" s="125"/>
      <c r="H96" s="141"/>
      <c r="I96" s="141"/>
      <c r="J96" s="141"/>
      <c r="K96" s="178"/>
      <c r="L96" s="153"/>
    </row>
    <row r="97" spans="1:12" x14ac:dyDescent="0.25">
      <c r="A97" s="239"/>
      <c r="B97" s="133" t="s">
        <v>102</v>
      </c>
      <c r="C97" s="144"/>
      <c r="D97" s="125">
        <v>0</v>
      </c>
      <c r="E97" s="141"/>
      <c r="F97" s="125">
        <v>0</v>
      </c>
      <c r="G97" s="125">
        <v>0</v>
      </c>
      <c r="H97" s="174">
        <v>0</v>
      </c>
      <c r="I97" s="174">
        <v>0</v>
      </c>
      <c r="J97" s="174">
        <v>0</v>
      </c>
      <c r="K97" s="125">
        <v>0</v>
      </c>
      <c r="L97" s="153"/>
    </row>
    <row r="98" spans="1:12" x14ac:dyDescent="0.25">
      <c r="A98" s="239"/>
      <c r="B98" s="133" t="s">
        <v>2</v>
      </c>
      <c r="C98" s="144"/>
      <c r="D98" s="125">
        <f>F98+G98+H98+I98+J98+K98</f>
        <v>0</v>
      </c>
      <c r="E98" s="141"/>
      <c r="F98" s="125">
        <v>0</v>
      </c>
      <c r="G98" s="125">
        <v>0</v>
      </c>
      <c r="H98" s="125">
        <v>0</v>
      </c>
      <c r="I98" s="125">
        <v>0</v>
      </c>
      <c r="J98" s="125">
        <v>0</v>
      </c>
      <c r="K98" s="125">
        <v>0</v>
      </c>
      <c r="L98" s="153"/>
    </row>
    <row r="99" spans="1:12" x14ac:dyDescent="0.25">
      <c r="A99" s="239"/>
      <c r="B99" s="133" t="s">
        <v>114</v>
      </c>
      <c r="C99" s="144"/>
      <c r="D99" s="125">
        <f t="shared" ref="D99" si="19">F99+G99+H99+I99+J99+K99</f>
        <v>0</v>
      </c>
      <c r="E99" s="141"/>
      <c r="F99" s="125">
        <v>0</v>
      </c>
      <c r="G99" s="125">
        <v>0</v>
      </c>
      <c r="H99" s="125">
        <v>0</v>
      </c>
      <c r="I99" s="125">
        <v>0</v>
      </c>
      <c r="J99" s="125">
        <v>0</v>
      </c>
      <c r="K99" s="125">
        <v>0</v>
      </c>
      <c r="L99" s="153"/>
    </row>
    <row r="100" spans="1:12" x14ac:dyDescent="0.25">
      <c r="A100" s="253"/>
      <c r="B100" s="133" t="s">
        <v>113</v>
      </c>
      <c r="C100" s="144"/>
      <c r="D100" s="125"/>
      <c r="E100" s="141"/>
      <c r="F100" s="141"/>
      <c r="G100" s="141"/>
      <c r="H100" s="141"/>
      <c r="I100" s="141"/>
      <c r="J100" s="141"/>
      <c r="K100" s="141"/>
      <c r="L100" s="153"/>
    </row>
    <row r="101" spans="1:12" ht="75.75" x14ac:dyDescent="0.25">
      <c r="A101" s="200">
        <v>15</v>
      </c>
      <c r="B101" s="204" t="s">
        <v>234</v>
      </c>
      <c r="C101" s="203" t="s">
        <v>235</v>
      </c>
      <c r="D101" s="200">
        <v>1410.23</v>
      </c>
      <c r="E101" s="200">
        <v>1410.23</v>
      </c>
      <c r="F101" s="176">
        <f>F103+F104</f>
        <v>14619.029999999999</v>
      </c>
      <c r="G101" s="176">
        <v>0</v>
      </c>
      <c r="H101" s="176">
        <v>0</v>
      </c>
      <c r="I101" s="200">
        <v>0</v>
      </c>
      <c r="J101" s="200">
        <v>0</v>
      </c>
      <c r="K101" s="200">
        <v>0</v>
      </c>
      <c r="L101" s="200" t="s">
        <v>236</v>
      </c>
    </row>
    <row r="102" spans="1:12" x14ac:dyDescent="0.25">
      <c r="A102" s="200"/>
      <c r="B102" s="201" t="s">
        <v>106</v>
      </c>
      <c r="C102" s="200"/>
      <c r="D102" s="200"/>
      <c r="E102" s="200"/>
      <c r="F102" s="176"/>
      <c r="G102" s="176"/>
      <c r="H102" s="176"/>
      <c r="I102" s="200"/>
      <c r="J102" s="200"/>
      <c r="K102" s="200"/>
      <c r="L102" s="205"/>
    </row>
    <row r="103" spans="1:12" x14ac:dyDescent="0.25">
      <c r="A103" s="200"/>
      <c r="B103" s="201" t="s">
        <v>102</v>
      </c>
      <c r="C103" s="200"/>
      <c r="D103" s="200">
        <v>1406</v>
      </c>
      <c r="E103" s="200">
        <v>1406</v>
      </c>
      <c r="F103" s="176">
        <v>1406</v>
      </c>
      <c r="G103" s="176">
        <v>0</v>
      </c>
      <c r="H103" s="176">
        <v>0</v>
      </c>
      <c r="I103" s="200">
        <v>0</v>
      </c>
      <c r="J103" s="200">
        <v>0</v>
      </c>
      <c r="K103" s="200">
        <v>0</v>
      </c>
      <c r="L103" s="205"/>
    </row>
    <row r="104" spans="1:12" x14ac:dyDescent="0.25">
      <c r="A104" s="200"/>
      <c r="B104" s="201" t="s">
        <v>2</v>
      </c>
      <c r="C104" s="200"/>
      <c r="D104" s="200">
        <v>4.2300000000000004</v>
      </c>
      <c r="E104" s="200">
        <v>4.2300000000000004</v>
      </c>
      <c r="F104" s="176">
        <f>4.23+13208.8</f>
        <v>13213.029999999999</v>
      </c>
      <c r="G104" s="176">
        <v>0</v>
      </c>
      <c r="H104" s="176">
        <v>0</v>
      </c>
      <c r="I104" s="200">
        <v>0</v>
      </c>
      <c r="J104" s="200">
        <v>0</v>
      </c>
      <c r="K104" s="200">
        <v>0</v>
      </c>
      <c r="L104" s="205"/>
    </row>
    <row r="105" spans="1:12" x14ac:dyDescent="0.25">
      <c r="A105" s="200"/>
      <c r="B105" s="201" t="s">
        <v>114</v>
      </c>
      <c r="C105" s="200"/>
      <c r="D105" s="200">
        <v>4.2300000000000004</v>
      </c>
      <c r="E105" s="200">
        <v>0</v>
      </c>
      <c r="F105" s="176">
        <v>4.2300000000000004</v>
      </c>
      <c r="G105" s="176">
        <v>0</v>
      </c>
      <c r="H105" s="176">
        <v>0</v>
      </c>
      <c r="I105" s="200">
        <v>0</v>
      </c>
      <c r="J105" s="200">
        <v>0</v>
      </c>
      <c r="K105" s="200">
        <v>0</v>
      </c>
      <c r="L105" s="205"/>
    </row>
    <row r="106" spans="1:12" x14ac:dyDescent="0.25">
      <c r="A106" s="200"/>
      <c r="B106" s="201" t="s">
        <v>113</v>
      </c>
      <c r="C106" s="200"/>
      <c r="D106" s="200"/>
      <c r="E106" s="200"/>
      <c r="F106" s="176"/>
      <c r="G106" s="176"/>
      <c r="H106" s="176"/>
      <c r="I106" s="200"/>
      <c r="J106" s="200"/>
      <c r="K106" s="200"/>
      <c r="L106" s="205"/>
    </row>
    <row r="107" spans="1:12" x14ac:dyDescent="0.25">
      <c r="A107" s="116"/>
      <c r="B107" s="117"/>
      <c r="C107" s="116"/>
      <c r="D107" s="116"/>
      <c r="E107" s="116"/>
      <c r="F107" s="122"/>
      <c r="G107" s="122"/>
      <c r="H107" s="122"/>
      <c r="I107" s="116"/>
      <c r="J107" s="116"/>
      <c r="K107" s="116"/>
      <c r="L107" s="116"/>
    </row>
    <row r="108" spans="1:12" x14ac:dyDescent="0.25">
      <c r="A108" s="116"/>
      <c r="B108" s="117"/>
      <c r="C108" s="116"/>
      <c r="D108" s="116"/>
      <c r="E108" s="116"/>
      <c r="F108" s="122"/>
      <c r="G108" s="122"/>
      <c r="H108" s="122"/>
      <c r="I108" s="116"/>
      <c r="J108" s="116"/>
      <c r="K108" s="116"/>
      <c r="L108" s="116"/>
    </row>
    <row r="109" spans="1:12" x14ac:dyDescent="0.25">
      <c r="A109" s="116"/>
      <c r="B109" s="117"/>
      <c r="C109" s="116"/>
      <c r="D109" s="116"/>
      <c r="E109" s="116"/>
      <c r="F109" s="122"/>
      <c r="G109" s="122"/>
      <c r="H109" s="122"/>
      <c r="I109" s="116"/>
      <c r="J109" s="116"/>
      <c r="K109" s="116"/>
      <c r="L109" s="116"/>
    </row>
    <row r="110" spans="1:12" x14ac:dyDescent="0.25">
      <c r="A110" s="116"/>
      <c r="B110" s="117"/>
      <c r="C110" s="116"/>
      <c r="D110" s="116"/>
      <c r="E110" s="116"/>
      <c r="F110" s="122"/>
      <c r="G110" s="122"/>
      <c r="H110" s="122"/>
      <c r="I110" s="116"/>
      <c r="J110" s="116"/>
      <c r="K110" s="116"/>
      <c r="L110" s="116"/>
    </row>
    <row r="111" spans="1:12" x14ac:dyDescent="0.25">
      <c r="A111" s="116"/>
      <c r="B111" s="117"/>
      <c r="C111" s="116"/>
      <c r="D111" s="116"/>
      <c r="E111" s="116"/>
      <c r="F111" s="122"/>
      <c r="G111" s="122"/>
      <c r="H111" s="122"/>
      <c r="I111" s="116"/>
      <c r="J111" s="116"/>
      <c r="K111" s="116"/>
      <c r="L111" s="116"/>
    </row>
    <row r="112" spans="1:12" x14ac:dyDescent="0.25">
      <c r="A112" s="116"/>
      <c r="B112" s="117"/>
      <c r="C112" s="116"/>
      <c r="D112" s="116"/>
      <c r="E112" s="116"/>
      <c r="F112" s="122"/>
      <c r="G112" s="122"/>
      <c r="H112" s="122"/>
      <c r="I112" s="116"/>
      <c r="J112" s="116"/>
      <c r="K112" s="116"/>
      <c r="L112" s="116"/>
    </row>
    <row r="113" spans="1:12" x14ac:dyDescent="0.25">
      <c r="A113" s="116"/>
      <c r="B113" s="117"/>
      <c r="C113" s="116"/>
      <c r="D113" s="116"/>
      <c r="E113" s="116"/>
      <c r="F113" s="122"/>
      <c r="G113" s="122"/>
      <c r="H113" s="122"/>
      <c r="I113" s="116"/>
      <c r="J113" s="116"/>
      <c r="K113" s="116"/>
      <c r="L113" s="116"/>
    </row>
    <row r="114" spans="1:12" x14ac:dyDescent="0.25">
      <c r="A114" s="116"/>
      <c r="B114" s="117"/>
      <c r="C114" s="116"/>
      <c r="D114" s="116"/>
      <c r="E114" s="116"/>
      <c r="F114" s="122"/>
      <c r="G114" s="122"/>
      <c r="H114" s="122"/>
      <c r="I114" s="116"/>
      <c r="J114" s="116"/>
      <c r="K114" s="116"/>
      <c r="L114" s="116"/>
    </row>
    <row r="115" spans="1:12" x14ac:dyDescent="0.25">
      <c r="A115" s="116"/>
      <c r="B115" s="117"/>
      <c r="C115" s="116"/>
      <c r="D115" s="116"/>
      <c r="E115" s="116"/>
      <c r="F115" s="122"/>
      <c r="G115" s="122"/>
      <c r="H115" s="122"/>
      <c r="I115" s="116"/>
      <c r="J115" s="116"/>
      <c r="K115" s="116"/>
      <c r="L115" s="116"/>
    </row>
    <row r="116" spans="1:12" x14ac:dyDescent="0.25">
      <c r="A116" s="116"/>
      <c r="B116" s="117"/>
      <c r="C116" s="116"/>
      <c r="D116" s="116"/>
      <c r="E116" s="116"/>
      <c r="F116" s="122"/>
      <c r="G116" s="122"/>
      <c r="H116" s="122"/>
      <c r="I116" s="116"/>
      <c r="J116" s="116"/>
      <c r="K116" s="116"/>
      <c r="L116" s="116"/>
    </row>
    <row r="117" spans="1:12" x14ac:dyDescent="0.25">
      <c r="A117" s="116"/>
      <c r="B117" s="117"/>
      <c r="C117" s="116"/>
      <c r="D117" s="116"/>
      <c r="E117" s="116"/>
      <c r="F117" s="122"/>
      <c r="G117" s="122"/>
      <c r="H117" s="122"/>
      <c r="I117" s="116"/>
      <c r="J117" s="116"/>
      <c r="K117" s="116"/>
      <c r="L117" s="116"/>
    </row>
    <row r="118" spans="1:12" x14ac:dyDescent="0.25">
      <c r="A118" s="116"/>
      <c r="B118" s="117"/>
      <c r="C118" s="116"/>
      <c r="D118" s="116"/>
      <c r="E118" s="116"/>
      <c r="F118" s="122"/>
      <c r="G118" s="122"/>
      <c r="H118" s="122"/>
      <c r="I118" s="116"/>
      <c r="J118" s="116"/>
      <c r="K118" s="116"/>
      <c r="L118" s="116"/>
    </row>
    <row r="119" spans="1:12" x14ac:dyDescent="0.25">
      <c r="A119" s="116"/>
      <c r="B119" s="117"/>
      <c r="C119" s="116"/>
      <c r="D119" s="116"/>
      <c r="E119" s="116"/>
      <c r="F119" s="122"/>
      <c r="G119" s="122"/>
      <c r="H119" s="122"/>
      <c r="I119" s="116"/>
      <c r="J119" s="116"/>
      <c r="K119" s="116"/>
      <c r="L119" s="116"/>
    </row>
    <row r="120" spans="1:12" x14ac:dyDescent="0.25">
      <c r="A120" s="116"/>
      <c r="B120" s="117"/>
      <c r="C120" s="116"/>
      <c r="D120" s="116"/>
      <c r="E120" s="116"/>
      <c r="F120" s="122"/>
      <c r="G120" s="122"/>
      <c r="H120" s="122"/>
      <c r="I120" s="116"/>
      <c r="J120" s="116"/>
      <c r="K120" s="116"/>
      <c r="L120" s="116"/>
    </row>
    <row r="121" spans="1:12" x14ac:dyDescent="0.25">
      <c r="A121" s="116"/>
      <c r="B121" s="117"/>
      <c r="C121" s="116"/>
      <c r="D121" s="116"/>
      <c r="E121" s="116"/>
      <c r="F121" s="122"/>
      <c r="G121" s="122"/>
      <c r="H121" s="122"/>
      <c r="I121" s="116"/>
      <c r="J121" s="116"/>
      <c r="K121" s="116"/>
      <c r="L121" s="116"/>
    </row>
    <row r="122" spans="1:12" x14ac:dyDescent="0.25">
      <c r="A122" s="116"/>
      <c r="B122" s="117"/>
      <c r="C122" s="116"/>
      <c r="D122" s="116"/>
      <c r="E122" s="116"/>
      <c r="F122" s="122"/>
      <c r="G122" s="122"/>
      <c r="H122" s="122"/>
      <c r="I122" s="116"/>
      <c r="J122" s="116"/>
      <c r="K122" s="116"/>
      <c r="L122" s="116"/>
    </row>
    <row r="123" spans="1:12" x14ac:dyDescent="0.25">
      <c r="A123" s="116"/>
      <c r="B123" s="117"/>
      <c r="C123" s="116"/>
      <c r="D123" s="116"/>
      <c r="E123" s="116"/>
      <c r="F123" s="122"/>
      <c r="G123" s="122"/>
      <c r="H123" s="122"/>
      <c r="I123" s="116"/>
      <c r="J123" s="116"/>
      <c r="K123" s="116"/>
      <c r="L123" s="116"/>
    </row>
    <row r="124" spans="1:12" x14ac:dyDescent="0.25">
      <c r="A124" s="116"/>
      <c r="B124" s="117"/>
      <c r="C124" s="116"/>
      <c r="D124" s="116"/>
      <c r="E124" s="116"/>
      <c r="F124" s="122"/>
      <c r="G124" s="122"/>
      <c r="H124" s="122"/>
      <c r="I124" s="116"/>
      <c r="J124" s="116"/>
      <c r="K124" s="116"/>
      <c r="L124" s="116"/>
    </row>
    <row r="125" spans="1:12" x14ac:dyDescent="0.25">
      <c r="A125" s="116"/>
      <c r="B125" s="117"/>
      <c r="C125" s="116"/>
      <c r="D125" s="116"/>
      <c r="E125" s="116"/>
      <c r="F125" s="122"/>
      <c r="G125" s="122"/>
      <c r="H125" s="122"/>
      <c r="I125" s="116"/>
      <c r="J125" s="116"/>
      <c r="K125" s="116"/>
      <c r="L125" s="116"/>
    </row>
    <row r="126" spans="1:12" x14ac:dyDescent="0.25">
      <c r="A126" s="116"/>
      <c r="B126" s="117"/>
      <c r="C126" s="116"/>
      <c r="D126" s="116"/>
      <c r="E126" s="116"/>
      <c r="F126" s="122"/>
      <c r="G126" s="122"/>
      <c r="H126" s="122"/>
      <c r="I126" s="116"/>
      <c r="J126" s="116"/>
      <c r="K126" s="116"/>
      <c r="L126" s="116"/>
    </row>
    <row r="127" spans="1:12" x14ac:dyDescent="0.25">
      <c r="A127" s="116"/>
      <c r="B127" s="117"/>
      <c r="C127" s="116"/>
      <c r="D127" s="116"/>
      <c r="E127" s="116"/>
      <c r="F127" s="122"/>
      <c r="G127" s="122"/>
      <c r="H127" s="122"/>
      <c r="I127" s="116"/>
      <c r="J127" s="116"/>
      <c r="K127" s="116"/>
      <c r="L127" s="116"/>
    </row>
    <row r="128" spans="1:12" x14ac:dyDescent="0.25">
      <c r="A128" s="116"/>
      <c r="B128" s="117"/>
      <c r="C128" s="116"/>
      <c r="D128" s="116"/>
      <c r="E128" s="116"/>
      <c r="F128" s="122"/>
      <c r="G128" s="122"/>
      <c r="H128" s="122"/>
      <c r="I128" s="116"/>
      <c r="J128" s="116"/>
      <c r="K128" s="116"/>
      <c r="L128" s="116"/>
    </row>
    <row r="129" spans="1:12" x14ac:dyDescent="0.25">
      <c r="A129" s="116"/>
      <c r="B129" s="117"/>
      <c r="C129" s="116"/>
      <c r="D129" s="116"/>
      <c r="E129" s="116"/>
      <c r="F129" s="122"/>
      <c r="G129" s="122"/>
      <c r="H129" s="122"/>
      <c r="I129" s="116"/>
      <c r="J129" s="116"/>
      <c r="K129" s="116"/>
      <c r="L129" s="116"/>
    </row>
    <row r="130" spans="1:12" x14ac:dyDescent="0.25">
      <c r="A130" s="116"/>
      <c r="B130" s="117"/>
      <c r="C130" s="116"/>
      <c r="D130" s="116"/>
      <c r="E130" s="116"/>
      <c r="F130" s="122"/>
      <c r="G130" s="122"/>
      <c r="H130" s="122"/>
      <c r="I130" s="116"/>
      <c r="J130" s="116"/>
      <c r="K130" s="116"/>
      <c r="L130" s="116"/>
    </row>
    <row r="131" spans="1:12" x14ac:dyDescent="0.25">
      <c r="A131" s="116"/>
      <c r="B131" s="117"/>
      <c r="C131" s="116"/>
      <c r="D131" s="116"/>
      <c r="E131" s="116"/>
      <c r="F131" s="122"/>
      <c r="G131" s="122"/>
      <c r="H131" s="122"/>
      <c r="I131" s="116"/>
      <c r="J131" s="116"/>
      <c r="K131" s="116"/>
      <c r="L131" s="116"/>
    </row>
    <row r="132" spans="1:12" x14ac:dyDescent="0.25">
      <c r="A132" s="116"/>
      <c r="B132" s="117"/>
      <c r="C132" s="116"/>
      <c r="D132" s="116"/>
      <c r="E132" s="116"/>
      <c r="F132" s="122"/>
      <c r="G132" s="122"/>
      <c r="H132" s="122"/>
      <c r="I132" s="116"/>
      <c r="J132" s="116"/>
      <c r="K132" s="116"/>
      <c r="L132" s="116"/>
    </row>
    <row r="133" spans="1:12" x14ac:dyDescent="0.25">
      <c r="A133" s="116"/>
      <c r="B133" s="117"/>
      <c r="C133" s="116"/>
      <c r="D133" s="116"/>
      <c r="E133" s="116"/>
      <c r="F133" s="122"/>
      <c r="G133" s="122"/>
      <c r="H133" s="122"/>
      <c r="I133" s="116"/>
      <c r="J133" s="116"/>
      <c r="K133" s="116"/>
      <c r="L133" s="116"/>
    </row>
    <row r="134" spans="1:12" x14ac:dyDescent="0.25">
      <c r="A134" s="116"/>
      <c r="B134" s="117"/>
      <c r="C134" s="116"/>
      <c r="D134" s="116"/>
      <c r="E134" s="116"/>
      <c r="F134" s="122"/>
      <c r="G134" s="122"/>
      <c r="H134" s="122"/>
      <c r="I134" s="116"/>
      <c r="J134" s="116"/>
      <c r="K134" s="116"/>
      <c r="L134" s="116"/>
    </row>
    <row r="135" spans="1:12" x14ac:dyDescent="0.25">
      <c r="A135" s="116"/>
      <c r="B135" s="117"/>
      <c r="C135" s="116"/>
      <c r="D135" s="116"/>
      <c r="E135" s="116"/>
      <c r="F135" s="122"/>
      <c r="G135" s="122"/>
      <c r="H135" s="122"/>
      <c r="I135" s="116"/>
      <c r="J135" s="116"/>
      <c r="K135" s="116"/>
      <c r="L135" s="116"/>
    </row>
    <row r="136" spans="1:12" x14ac:dyDescent="0.25">
      <c r="A136" s="116"/>
      <c r="B136" s="117"/>
      <c r="C136" s="116"/>
      <c r="D136" s="116"/>
      <c r="E136" s="116"/>
      <c r="F136" s="122"/>
      <c r="G136" s="122"/>
      <c r="H136" s="122"/>
      <c r="I136" s="116"/>
      <c r="J136" s="116"/>
      <c r="K136" s="116"/>
      <c r="L136" s="116"/>
    </row>
    <row r="137" spans="1:12" x14ac:dyDescent="0.25">
      <c r="A137" s="116"/>
      <c r="B137" s="117"/>
      <c r="C137" s="116"/>
      <c r="D137" s="116"/>
      <c r="E137" s="116"/>
      <c r="F137" s="122"/>
      <c r="G137" s="122"/>
      <c r="H137" s="122"/>
      <c r="I137" s="116"/>
      <c r="J137" s="116"/>
      <c r="K137" s="116"/>
      <c r="L137" s="116"/>
    </row>
    <row r="138" spans="1:12" x14ac:dyDescent="0.25">
      <c r="A138" s="116"/>
      <c r="B138" s="117"/>
      <c r="C138" s="116"/>
      <c r="D138" s="116"/>
      <c r="E138" s="116"/>
      <c r="F138" s="122"/>
      <c r="G138" s="122"/>
      <c r="H138" s="122"/>
      <c r="I138" s="116"/>
      <c r="J138" s="116"/>
      <c r="K138" s="116"/>
      <c r="L138" s="116"/>
    </row>
    <row r="139" spans="1:12" x14ac:dyDescent="0.25">
      <c r="A139" s="116"/>
      <c r="B139" s="117"/>
      <c r="C139" s="116"/>
      <c r="D139" s="116"/>
      <c r="E139" s="116"/>
      <c r="F139" s="122"/>
      <c r="G139" s="122"/>
      <c r="H139" s="122"/>
      <c r="I139" s="116"/>
      <c r="J139" s="116"/>
      <c r="K139" s="116"/>
      <c r="L139" s="116"/>
    </row>
    <row r="140" spans="1:12" x14ac:dyDescent="0.25">
      <c r="A140" s="116"/>
      <c r="B140" s="117"/>
      <c r="C140" s="116"/>
      <c r="D140" s="116"/>
      <c r="E140" s="116"/>
      <c r="F140" s="122"/>
      <c r="G140" s="122"/>
      <c r="H140" s="122"/>
      <c r="I140" s="116"/>
      <c r="J140" s="116"/>
      <c r="K140" s="116"/>
      <c r="L140" s="116"/>
    </row>
    <row r="141" spans="1:12" x14ac:dyDescent="0.25">
      <c r="A141" s="116"/>
      <c r="B141" s="117"/>
      <c r="C141" s="116"/>
      <c r="D141" s="116"/>
      <c r="E141" s="116"/>
      <c r="F141" s="122"/>
      <c r="G141" s="122"/>
      <c r="H141" s="122"/>
      <c r="I141" s="116"/>
      <c r="J141" s="116"/>
      <c r="K141" s="116"/>
      <c r="L141" s="116"/>
    </row>
    <row r="142" spans="1:12" x14ac:dyDescent="0.25">
      <c r="A142" s="116"/>
      <c r="B142" s="117"/>
      <c r="C142" s="116"/>
      <c r="D142" s="116"/>
      <c r="E142" s="116"/>
      <c r="F142" s="122"/>
      <c r="G142" s="122"/>
      <c r="H142" s="122"/>
      <c r="I142" s="116"/>
      <c r="J142" s="116"/>
      <c r="K142" s="116"/>
      <c r="L142" s="116"/>
    </row>
    <row r="143" spans="1:12" x14ac:dyDescent="0.25">
      <c r="A143" s="116"/>
      <c r="B143" s="117"/>
      <c r="C143" s="116"/>
      <c r="D143" s="116"/>
      <c r="E143" s="116"/>
      <c r="F143" s="122"/>
      <c r="G143" s="122"/>
      <c r="H143" s="122"/>
      <c r="I143" s="116"/>
      <c r="J143" s="116"/>
      <c r="K143" s="116"/>
      <c r="L143" s="116"/>
    </row>
    <row r="144" spans="1:12" x14ac:dyDescent="0.25">
      <c r="A144" s="116"/>
      <c r="B144" s="117"/>
      <c r="C144" s="116"/>
      <c r="D144" s="116"/>
      <c r="E144" s="116"/>
      <c r="F144" s="122"/>
      <c r="G144" s="122"/>
      <c r="H144" s="122"/>
      <c r="I144" s="116"/>
      <c r="J144" s="116"/>
      <c r="K144" s="116"/>
      <c r="L144" s="116"/>
    </row>
    <row r="145" spans="1:12" x14ac:dyDescent="0.25">
      <c r="A145" s="116"/>
      <c r="B145" s="117"/>
      <c r="C145" s="116"/>
      <c r="D145" s="116"/>
      <c r="E145" s="116"/>
      <c r="F145" s="122"/>
      <c r="G145" s="122"/>
      <c r="H145" s="122"/>
      <c r="I145" s="116"/>
      <c r="J145" s="116"/>
      <c r="K145" s="116"/>
      <c r="L145" s="116"/>
    </row>
    <row r="146" spans="1:12" x14ac:dyDescent="0.25">
      <c r="A146" s="116"/>
      <c r="B146" s="117"/>
      <c r="C146" s="116"/>
      <c r="D146" s="116"/>
      <c r="E146" s="116"/>
      <c r="F146" s="122"/>
      <c r="G146" s="122"/>
      <c r="H146" s="122"/>
      <c r="I146" s="116"/>
      <c r="J146" s="116"/>
      <c r="K146" s="116"/>
      <c r="L146" s="116"/>
    </row>
    <row r="147" spans="1:12" x14ac:dyDescent="0.25">
      <c r="A147" s="116"/>
      <c r="B147" s="117"/>
      <c r="C147" s="116"/>
      <c r="D147" s="116"/>
      <c r="E147" s="116"/>
      <c r="F147" s="122"/>
      <c r="G147" s="122"/>
      <c r="H147" s="122"/>
      <c r="I147" s="116"/>
      <c r="J147" s="116"/>
      <c r="K147" s="116"/>
      <c r="L147" s="116"/>
    </row>
    <row r="148" spans="1:12" x14ac:dyDescent="0.25">
      <c r="A148" s="116"/>
      <c r="B148" s="117"/>
      <c r="C148" s="116"/>
      <c r="D148" s="116"/>
      <c r="E148" s="116"/>
      <c r="F148" s="122"/>
      <c r="G148" s="122"/>
      <c r="H148" s="122"/>
      <c r="I148" s="116"/>
      <c r="J148" s="116"/>
      <c r="K148" s="116"/>
      <c r="L148" s="116"/>
    </row>
    <row r="149" spans="1:12" x14ac:dyDescent="0.25">
      <c r="A149" s="116"/>
      <c r="B149" s="117"/>
      <c r="C149" s="116"/>
      <c r="D149" s="116"/>
      <c r="E149" s="116"/>
      <c r="F149" s="122"/>
      <c r="G149" s="122"/>
      <c r="H149" s="122"/>
      <c r="I149" s="116"/>
      <c r="J149" s="116"/>
      <c r="K149" s="116"/>
      <c r="L149" s="116"/>
    </row>
    <row r="150" spans="1:12" x14ac:dyDescent="0.25">
      <c r="A150" s="116"/>
      <c r="B150" s="117"/>
      <c r="C150" s="116"/>
      <c r="D150" s="116"/>
      <c r="E150" s="116"/>
      <c r="F150" s="122"/>
      <c r="G150" s="122"/>
      <c r="H150" s="122"/>
      <c r="I150" s="116"/>
      <c r="J150" s="116"/>
      <c r="K150" s="116"/>
      <c r="L150" s="116"/>
    </row>
    <row r="151" spans="1:12" x14ac:dyDescent="0.25">
      <c r="A151" s="116"/>
      <c r="B151" s="117"/>
      <c r="C151" s="116"/>
      <c r="D151" s="116"/>
      <c r="E151" s="116"/>
      <c r="F151" s="122"/>
      <c r="G151" s="122"/>
      <c r="H151" s="122"/>
      <c r="I151" s="116"/>
      <c r="J151" s="116"/>
      <c r="K151" s="116"/>
      <c r="L151" s="116"/>
    </row>
    <row r="152" spans="1:12" x14ac:dyDescent="0.25">
      <c r="A152" s="116"/>
      <c r="B152" s="117"/>
      <c r="C152" s="116"/>
      <c r="D152" s="116"/>
      <c r="E152" s="116"/>
      <c r="F152" s="122"/>
      <c r="G152" s="122"/>
      <c r="H152" s="122"/>
      <c r="I152" s="116"/>
      <c r="J152" s="116"/>
      <c r="K152" s="116"/>
      <c r="L152" s="116"/>
    </row>
    <row r="153" spans="1:12" x14ac:dyDescent="0.25">
      <c r="A153" s="116"/>
      <c r="B153" s="117"/>
      <c r="C153" s="116"/>
      <c r="D153" s="116"/>
      <c r="E153" s="116"/>
      <c r="F153" s="122"/>
      <c r="G153" s="122"/>
      <c r="H153" s="122"/>
      <c r="I153" s="116"/>
      <c r="J153" s="116"/>
      <c r="K153" s="116"/>
      <c r="L153" s="116"/>
    </row>
    <row r="154" spans="1:12" x14ac:dyDescent="0.25">
      <c r="A154" s="116"/>
      <c r="B154" s="117"/>
      <c r="C154" s="116"/>
      <c r="D154" s="116"/>
      <c r="E154" s="116"/>
      <c r="F154" s="122"/>
      <c r="G154" s="122"/>
      <c r="H154" s="122"/>
      <c r="I154" s="116"/>
      <c r="J154" s="116"/>
      <c r="K154" s="116"/>
      <c r="L154" s="116"/>
    </row>
    <row r="155" spans="1:12" x14ac:dyDescent="0.25">
      <c r="A155" s="116"/>
      <c r="B155" s="117"/>
      <c r="C155" s="116"/>
      <c r="D155" s="116"/>
      <c r="E155" s="116"/>
      <c r="F155" s="122"/>
      <c r="G155" s="122"/>
      <c r="H155" s="122"/>
      <c r="I155" s="116"/>
      <c r="J155" s="116"/>
      <c r="K155" s="116"/>
      <c r="L155" s="116"/>
    </row>
    <row r="156" spans="1:12" x14ac:dyDescent="0.25">
      <c r="A156" s="116"/>
      <c r="B156" s="117"/>
      <c r="C156" s="116"/>
      <c r="D156" s="116"/>
      <c r="E156" s="116"/>
      <c r="F156" s="122"/>
      <c r="G156" s="122"/>
      <c r="H156" s="122"/>
      <c r="I156" s="116"/>
      <c r="J156" s="116"/>
      <c r="K156" s="116"/>
      <c r="L156" s="116"/>
    </row>
    <row r="157" spans="1:12" x14ac:dyDescent="0.25">
      <c r="A157" s="116"/>
      <c r="B157" s="117"/>
      <c r="C157" s="116"/>
      <c r="D157" s="116"/>
      <c r="E157" s="116"/>
      <c r="F157" s="122"/>
      <c r="G157" s="122"/>
      <c r="H157" s="122"/>
      <c r="I157" s="116"/>
      <c r="J157" s="116"/>
      <c r="K157" s="116"/>
      <c r="L157" s="116"/>
    </row>
    <row r="158" spans="1:12" x14ac:dyDescent="0.25">
      <c r="A158" s="116"/>
      <c r="B158" s="117"/>
      <c r="C158" s="116"/>
      <c r="D158" s="116"/>
      <c r="E158" s="116"/>
      <c r="F158" s="122"/>
      <c r="G158" s="122"/>
      <c r="H158" s="122"/>
      <c r="I158" s="116"/>
      <c r="J158" s="116"/>
      <c r="K158" s="116"/>
      <c r="L158" s="116"/>
    </row>
    <row r="159" spans="1:12" x14ac:dyDescent="0.25">
      <c r="A159" s="116"/>
      <c r="B159" s="117"/>
      <c r="C159" s="116"/>
      <c r="D159" s="116"/>
      <c r="E159" s="116"/>
      <c r="F159" s="122"/>
      <c r="G159" s="122"/>
      <c r="H159" s="122"/>
      <c r="I159" s="116"/>
      <c r="J159" s="116"/>
      <c r="K159" s="116"/>
      <c r="L159" s="116"/>
    </row>
    <row r="160" spans="1:12" x14ac:dyDescent="0.25">
      <c r="A160" s="116"/>
      <c r="B160" s="117"/>
      <c r="C160" s="116"/>
      <c r="D160" s="116"/>
      <c r="E160" s="116"/>
      <c r="F160" s="122"/>
      <c r="G160" s="122"/>
      <c r="H160" s="122"/>
      <c r="I160" s="116"/>
      <c r="J160" s="116"/>
      <c r="K160" s="116"/>
      <c r="L160" s="116"/>
    </row>
    <row r="161" spans="1:12" x14ac:dyDescent="0.25">
      <c r="A161" s="116"/>
      <c r="B161" s="117"/>
      <c r="C161" s="116"/>
      <c r="D161" s="116"/>
      <c r="E161" s="116"/>
      <c r="F161" s="122"/>
      <c r="G161" s="122"/>
      <c r="H161" s="122"/>
      <c r="I161" s="116"/>
      <c r="J161" s="116"/>
      <c r="K161" s="116"/>
      <c r="L161" s="116"/>
    </row>
    <row r="162" spans="1:12" x14ac:dyDescent="0.25">
      <c r="A162" s="116"/>
      <c r="B162" s="117"/>
      <c r="C162" s="116"/>
      <c r="D162" s="116"/>
      <c r="E162" s="116"/>
      <c r="F162" s="122"/>
      <c r="G162" s="122"/>
      <c r="H162" s="122"/>
      <c r="I162" s="116"/>
      <c r="J162" s="116"/>
      <c r="K162" s="116"/>
      <c r="L162" s="116"/>
    </row>
    <row r="163" spans="1:12" x14ac:dyDescent="0.25">
      <c r="A163" s="116"/>
      <c r="B163" s="117"/>
      <c r="C163" s="116"/>
      <c r="D163" s="116"/>
      <c r="E163" s="116"/>
      <c r="F163" s="122"/>
      <c r="G163" s="122"/>
      <c r="H163" s="122"/>
      <c r="I163" s="116"/>
      <c r="J163" s="116"/>
      <c r="K163" s="116"/>
      <c r="L163" s="116"/>
    </row>
    <row r="164" spans="1:12" x14ac:dyDescent="0.25">
      <c r="A164" s="116"/>
      <c r="B164" s="117"/>
      <c r="C164" s="116"/>
      <c r="D164" s="116"/>
      <c r="E164" s="116"/>
      <c r="F164" s="122"/>
      <c r="G164" s="122"/>
      <c r="H164" s="122"/>
      <c r="I164" s="116"/>
      <c r="J164" s="116"/>
      <c r="K164" s="116"/>
      <c r="L164" s="116"/>
    </row>
    <row r="165" spans="1:12" x14ac:dyDescent="0.25">
      <c r="A165" s="116"/>
      <c r="B165" s="117"/>
      <c r="C165" s="116"/>
      <c r="D165" s="116"/>
      <c r="E165" s="116"/>
      <c r="F165" s="122"/>
      <c r="G165" s="122"/>
      <c r="H165" s="122"/>
      <c r="I165" s="116"/>
      <c r="J165" s="116"/>
      <c r="K165" s="116"/>
      <c r="L165" s="116"/>
    </row>
    <row r="166" spans="1:12" x14ac:dyDescent="0.25">
      <c r="A166" s="116"/>
      <c r="B166" s="117"/>
      <c r="C166" s="116"/>
      <c r="D166" s="116"/>
      <c r="E166" s="116"/>
      <c r="F166" s="122"/>
      <c r="G166" s="122"/>
      <c r="H166" s="122"/>
      <c r="I166" s="116"/>
      <c r="J166" s="116"/>
      <c r="K166" s="116"/>
      <c r="L166" s="116"/>
    </row>
    <row r="167" spans="1:12" x14ac:dyDescent="0.25">
      <c r="A167" s="116"/>
      <c r="B167" s="117"/>
      <c r="C167" s="116"/>
      <c r="D167" s="116"/>
      <c r="E167" s="116"/>
      <c r="F167" s="122"/>
      <c r="G167" s="122"/>
      <c r="H167" s="122"/>
      <c r="I167" s="116"/>
      <c r="J167" s="116"/>
      <c r="K167" s="116"/>
      <c r="L167" s="116"/>
    </row>
    <row r="168" spans="1:12" x14ac:dyDescent="0.25">
      <c r="A168" s="116"/>
      <c r="B168" s="117"/>
      <c r="C168" s="116"/>
      <c r="D168" s="116"/>
      <c r="E168" s="116"/>
      <c r="F168" s="122"/>
      <c r="G168" s="122"/>
      <c r="H168" s="122"/>
      <c r="I168" s="116"/>
      <c r="J168" s="116"/>
      <c r="K168" s="116"/>
      <c r="L168" s="116"/>
    </row>
    <row r="169" spans="1:12" x14ac:dyDescent="0.25">
      <c r="A169" s="116"/>
      <c r="B169" s="117"/>
      <c r="C169" s="116"/>
      <c r="D169" s="116"/>
      <c r="E169" s="116"/>
      <c r="F169" s="122"/>
      <c r="G169" s="122"/>
      <c r="H169" s="122"/>
      <c r="I169" s="116"/>
      <c r="J169" s="116"/>
      <c r="K169" s="116"/>
      <c r="L169" s="116"/>
    </row>
    <row r="170" spans="1:12" x14ac:dyDescent="0.25">
      <c r="A170" s="116"/>
      <c r="B170" s="117"/>
      <c r="C170" s="116"/>
      <c r="D170" s="116"/>
      <c r="E170" s="116"/>
      <c r="F170" s="122"/>
      <c r="G170" s="122"/>
      <c r="H170" s="122"/>
      <c r="I170" s="116"/>
      <c r="J170" s="116"/>
      <c r="K170" s="116"/>
      <c r="L170" s="116"/>
    </row>
    <row r="171" spans="1:12" x14ac:dyDescent="0.25">
      <c r="A171" s="116"/>
      <c r="B171" s="117"/>
      <c r="C171" s="116"/>
      <c r="D171" s="116"/>
      <c r="E171" s="116"/>
      <c r="F171" s="122"/>
      <c r="G171" s="122"/>
      <c r="H171" s="122"/>
      <c r="I171" s="116"/>
      <c r="J171" s="116"/>
      <c r="K171" s="116"/>
      <c r="L171" s="116"/>
    </row>
    <row r="172" spans="1:12" x14ac:dyDescent="0.25">
      <c r="A172" s="116"/>
      <c r="B172" s="117"/>
      <c r="C172" s="116"/>
      <c r="D172" s="116"/>
      <c r="E172" s="116"/>
      <c r="F172" s="122"/>
      <c r="G172" s="122"/>
      <c r="H172" s="122"/>
      <c r="I172" s="116"/>
      <c r="J172" s="116"/>
      <c r="K172" s="116"/>
      <c r="L172" s="116"/>
    </row>
    <row r="173" spans="1:12" x14ac:dyDescent="0.25">
      <c r="A173" s="116"/>
      <c r="B173" s="117"/>
      <c r="C173" s="116"/>
      <c r="D173" s="116"/>
      <c r="E173" s="116"/>
      <c r="F173" s="122"/>
      <c r="G173" s="122"/>
      <c r="H173" s="122"/>
      <c r="I173" s="116"/>
      <c r="J173" s="116"/>
      <c r="K173" s="116"/>
      <c r="L173" s="116"/>
    </row>
    <row r="174" spans="1:12" x14ac:dyDescent="0.25">
      <c r="A174" s="116"/>
      <c r="B174" s="117"/>
      <c r="C174" s="116"/>
      <c r="D174" s="116"/>
      <c r="E174" s="116"/>
      <c r="F174" s="122"/>
      <c r="G174" s="122"/>
      <c r="H174" s="122"/>
      <c r="I174" s="116"/>
      <c r="J174" s="116"/>
      <c r="K174" s="116"/>
      <c r="L174" s="116"/>
    </row>
    <row r="175" spans="1:12" x14ac:dyDescent="0.25">
      <c r="A175" s="116"/>
      <c r="B175" s="117"/>
      <c r="C175" s="116"/>
      <c r="D175" s="116"/>
      <c r="E175" s="116"/>
      <c r="F175" s="122"/>
      <c r="G175" s="122"/>
      <c r="H175" s="122"/>
      <c r="I175" s="116"/>
      <c r="J175" s="116"/>
      <c r="K175" s="116"/>
      <c r="L175" s="116"/>
    </row>
    <row r="176" spans="1:12" x14ac:dyDescent="0.25">
      <c r="A176" s="116"/>
      <c r="B176" s="117"/>
      <c r="C176" s="116"/>
      <c r="D176" s="116"/>
      <c r="E176" s="116"/>
      <c r="F176" s="122"/>
      <c r="G176" s="122"/>
      <c r="H176" s="122"/>
      <c r="I176" s="116"/>
      <c r="J176" s="116"/>
      <c r="K176" s="116"/>
      <c r="L176" s="116"/>
    </row>
    <row r="177" spans="1:12" x14ac:dyDescent="0.25">
      <c r="A177" s="116"/>
      <c r="B177" s="117"/>
      <c r="C177" s="116"/>
      <c r="D177" s="116"/>
      <c r="E177" s="116"/>
      <c r="F177" s="122"/>
      <c r="G177" s="122"/>
      <c r="H177" s="122"/>
      <c r="I177" s="116"/>
      <c r="J177" s="116"/>
      <c r="K177" s="116"/>
      <c r="L177" s="116"/>
    </row>
    <row r="178" spans="1:12" x14ac:dyDescent="0.25">
      <c r="A178" s="116"/>
      <c r="B178" s="117"/>
      <c r="C178" s="116"/>
      <c r="D178" s="116"/>
      <c r="E178" s="116"/>
      <c r="F178" s="122"/>
      <c r="G178" s="122"/>
      <c r="H178" s="122"/>
      <c r="I178" s="116"/>
      <c r="J178" s="116"/>
      <c r="K178" s="116"/>
      <c r="L178" s="116"/>
    </row>
    <row r="179" spans="1:12" x14ac:dyDescent="0.25">
      <c r="A179" s="116"/>
      <c r="B179" s="117"/>
      <c r="C179" s="116"/>
      <c r="D179" s="116"/>
      <c r="E179" s="116"/>
      <c r="F179" s="122"/>
      <c r="G179" s="122"/>
      <c r="H179" s="122"/>
      <c r="I179" s="116"/>
      <c r="J179" s="116"/>
      <c r="K179" s="116"/>
      <c r="L179" s="116"/>
    </row>
    <row r="180" spans="1:12" x14ac:dyDescent="0.25">
      <c r="A180" s="116"/>
      <c r="B180" s="117"/>
      <c r="C180" s="116"/>
      <c r="D180" s="116"/>
      <c r="E180" s="116"/>
      <c r="F180" s="122"/>
      <c r="G180" s="122"/>
      <c r="H180" s="122"/>
      <c r="I180" s="116"/>
      <c r="J180" s="116"/>
      <c r="K180" s="116"/>
      <c r="L180" s="116"/>
    </row>
    <row r="181" spans="1:12" x14ac:dyDescent="0.25">
      <c r="A181" s="116"/>
      <c r="B181" s="117"/>
      <c r="C181" s="116"/>
      <c r="D181" s="116"/>
      <c r="E181" s="116"/>
      <c r="F181" s="122"/>
      <c r="G181" s="122"/>
      <c r="H181" s="122"/>
      <c r="I181" s="116"/>
      <c r="J181" s="116"/>
      <c r="K181" s="116"/>
      <c r="L181" s="116"/>
    </row>
    <row r="182" spans="1:12" x14ac:dyDescent="0.25">
      <c r="A182" s="116"/>
      <c r="B182" s="117"/>
      <c r="C182" s="116"/>
      <c r="D182" s="116"/>
      <c r="E182" s="116"/>
      <c r="F182" s="122"/>
      <c r="G182" s="122"/>
      <c r="H182" s="122"/>
      <c r="I182" s="116"/>
      <c r="J182" s="116"/>
      <c r="K182" s="116"/>
      <c r="L182" s="116"/>
    </row>
    <row r="183" spans="1:12" x14ac:dyDescent="0.25">
      <c r="A183" s="116"/>
      <c r="B183" s="117"/>
      <c r="C183" s="116"/>
      <c r="D183" s="116"/>
      <c r="E183" s="116"/>
      <c r="F183" s="122"/>
      <c r="G183" s="122"/>
      <c r="H183" s="122"/>
      <c r="I183" s="116"/>
      <c r="J183" s="116"/>
      <c r="K183" s="116"/>
      <c r="L183" s="116"/>
    </row>
    <row r="184" spans="1:12" x14ac:dyDescent="0.25">
      <c r="A184" s="116"/>
      <c r="B184" s="117"/>
      <c r="C184" s="116"/>
      <c r="D184" s="116"/>
      <c r="E184" s="116"/>
      <c r="F184" s="122"/>
      <c r="G184" s="122"/>
      <c r="H184" s="122"/>
      <c r="I184" s="116"/>
      <c r="J184" s="116"/>
      <c r="K184" s="116"/>
      <c r="L184" s="116"/>
    </row>
    <row r="185" spans="1:12" x14ac:dyDescent="0.25">
      <c r="A185" s="116"/>
      <c r="B185" s="117"/>
      <c r="C185" s="116"/>
      <c r="D185" s="116"/>
      <c r="E185" s="116"/>
      <c r="F185" s="122"/>
      <c r="G185" s="122"/>
      <c r="H185" s="122"/>
      <c r="I185" s="116"/>
      <c r="J185" s="116"/>
      <c r="K185" s="116"/>
      <c r="L185" s="116"/>
    </row>
    <row r="186" spans="1:12" x14ac:dyDescent="0.25">
      <c r="A186" s="116"/>
      <c r="B186" s="117"/>
      <c r="C186" s="116"/>
      <c r="D186" s="116"/>
      <c r="E186" s="116"/>
      <c r="F186" s="122"/>
      <c r="G186" s="122"/>
      <c r="H186" s="122"/>
      <c r="I186" s="116"/>
      <c r="J186" s="116"/>
      <c r="K186" s="116"/>
      <c r="L186" s="116"/>
    </row>
    <row r="187" spans="1:12" x14ac:dyDescent="0.25">
      <c r="A187" s="116"/>
      <c r="B187" s="117"/>
      <c r="C187" s="116"/>
      <c r="D187" s="116"/>
      <c r="E187" s="116"/>
      <c r="F187" s="122"/>
      <c r="G187" s="122"/>
      <c r="H187" s="122"/>
      <c r="I187" s="116"/>
      <c r="J187" s="116"/>
      <c r="K187" s="116"/>
      <c r="L187" s="116"/>
    </row>
    <row r="188" spans="1:12" x14ac:dyDescent="0.25">
      <c r="A188" s="116"/>
      <c r="B188" s="117"/>
      <c r="C188" s="116"/>
      <c r="D188" s="116"/>
      <c r="E188" s="116"/>
      <c r="F188" s="122"/>
      <c r="G188" s="122"/>
      <c r="H188" s="122"/>
      <c r="I188" s="116"/>
      <c r="J188" s="116"/>
      <c r="K188" s="116"/>
      <c r="L188" s="116"/>
    </row>
    <row r="189" spans="1:12" x14ac:dyDescent="0.25">
      <c r="A189" s="116"/>
      <c r="B189" s="117"/>
      <c r="C189" s="116"/>
      <c r="D189" s="116"/>
      <c r="E189" s="116"/>
      <c r="F189" s="122"/>
      <c r="G189" s="122"/>
      <c r="H189" s="122"/>
      <c r="I189" s="116"/>
      <c r="J189" s="116"/>
      <c r="K189" s="116"/>
      <c r="L189" s="116"/>
    </row>
    <row r="190" spans="1:12" x14ac:dyDescent="0.25">
      <c r="A190" s="116"/>
      <c r="B190" s="117"/>
      <c r="C190" s="116"/>
      <c r="D190" s="116"/>
      <c r="E190" s="116"/>
      <c r="F190" s="122"/>
      <c r="G190" s="122"/>
      <c r="H190" s="122"/>
      <c r="I190" s="116"/>
      <c r="J190" s="116"/>
      <c r="K190" s="116"/>
      <c r="L190" s="116"/>
    </row>
    <row r="191" spans="1:12" x14ac:dyDescent="0.25">
      <c r="A191" s="116"/>
      <c r="B191" s="117"/>
      <c r="C191" s="116"/>
      <c r="D191" s="116"/>
      <c r="E191" s="116"/>
      <c r="F191" s="122"/>
      <c r="G191" s="122"/>
      <c r="H191" s="122"/>
      <c r="I191" s="116"/>
      <c r="J191" s="116"/>
      <c r="K191" s="116"/>
      <c r="L191" s="116"/>
    </row>
    <row r="192" spans="1:12" x14ac:dyDescent="0.25">
      <c r="A192" s="116"/>
      <c r="B192" s="117"/>
      <c r="C192" s="116"/>
      <c r="D192" s="116"/>
      <c r="E192" s="116"/>
      <c r="F192" s="122"/>
      <c r="G192" s="122"/>
      <c r="H192" s="122"/>
      <c r="I192" s="116"/>
      <c r="J192" s="116"/>
      <c r="K192" s="116"/>
      <c r="L192" s="116"/>
    </row>
    <row r="193" spans="1:12" x14ac:dyDescent="0.25">
      <c r="A193" s="116"/>
      <c r="B193" s="117"/>
      <c r="C193" s="116"/>
      <c r="D193" s="116"/>
      <c r="E193" s="116"/>
      <c r="F193" s="122"/>
      <c r="G193" s="122"/>
      <c r="H193" s="122"/>
      <c r="I193" s="116"/>
      <c r="J193" s="116"/>
      <c r="K193" s="116"/>
      <c r="L193" s="116"/>
    </row>
    <row r="194" spans="1:12" x14ac:dyDescent="0.25">
      <c r="A194" s="116"/>
      <c r="B194" s="117"/>
      <c r="C194" s="116"/>
      <c r="D194" s="116"/>
      <c r="E194" s="116"/>
      <c r="F194" s="122"/>
      <c r="G194" s="122"/>
      <c r="H194" s="122"/>
      <c r="I194" s="116"/>
      <c r="J194" s="116"/>
      <c r="K194" s="116"/>
      <c r="L194" s="116"/>
    </row>
    <row r="195" spans="1:12" x14ac:dyDescent="0.25">
      <c r="A195" s="116"/>
      <c r="B195" s="117"/>
      <c r="C195" s="116"/>
      <c r="D195" s="116"/>
      <c r="E195" s="116"/>
      <c r="F195" s="122"/>
      <c r="G195" s="122"/>
      <c r="H195" s="122"/>
      <c r="I195" s="116"/>
      <c r="J195" s="116"/>
      <c r="K195" s="116"/>
      <c r="L195" s="116"/>
    </row>
    <row r="196" spans="1:12" x14ac:dyDescent="0.25">
      <c r="A196" s="116"/>
      <c r="B196" s="117"/>
      <c r="C196" s="116"/>
      <c r="D196" s="116"/>
      <c r="E196" s="116"/>
      <c r="F196" s="122"/>
      <c r="G196" s="122"/>
      <c r="H196" s="122"/>
      <c r="I196" s="116"/>
      <c r="J196" s="116"/>
      <c r="K196" s="116"/>
      <c r="L196" s="116"/>
    </row>
    <row r="197" spans="1:12" x14ac:dyDescent="0.25">
      <c r="A197" s="116"/>
      <c r="B197" s="117"/>
      <c r="C197" s="116"/>
      <c r="D197" s="116"/>
      <c r="E197" s="116"/>
      <c r="F197" s="122"/>
      <c r="G197" s="122"/>
      <c r="H197" s="122"/>
      <c r="I197" s="116"/>
      <c r="J197" s="116"/>
      <c r="K197" s="116"/>
      <c r="L197" s="116"/>
    </row>
    <row r="198" spans="1:12" x14ac:dyDescent="0.25">
      <c r="A198" s="116"/>
      <c r="B198" s="117"/>
      <c r="C198" s="116"/>
      <c r="D198" s="116"/>
      <c r="E198" s="116"/>
      <c r="F198" s="122"/>
      <c r="G198" s="122"/>
      <c r="H198" s="122"/>
      <c r="I198" s="116"/>
      <c r="J198" s="116"/>
      <c r="K198" s="116"/>
      <c r="L198" s="116"/>
    </row>
    <row r="199" spans="1:12" x14ac:dyDescent="0.25">
      <c r="A199" s="116"/>
      <c r="B199" s="117"/>
      <c r="C199" s="116"/>
      <c r="D199" s="116"/>
      <c r="E199" s="116"/>
      <c r="F199" s="122"/>
      <c r="G199" s="122"/>
      <c r="H199" s="122"/>
      <c r="I199" s="116"/>
      <c r="J199" s="116"/>
      <c r="K199" s="116"/>
      <c r="L199" s="116"/>
    </row>
    <row r="200" spans="1:12" x14ac:dyDescent="0.25">
      <c r="A200" s="116"/>
      <c r="B200" s="117"/>
      <c r="C200" s="116"/>
      <c r="D200" s="116"/>
      <c r="E200" s="116"/>
      <c r="F200" s="122"/>
      <c r="G200" s="122"/>
      <c r="H200" s="122"/>
      <c r="I200" s="116"/>
      <c r="J200" s="116"/>
      <c r="K200" s="116"/>
      <c r="L200" s="116"/>
    </row>
    <row r="201" spans="1:12" x14ac:dyDescent="0.25">
      <c r="A201" s="116"/>
      <c r="B201" s="117"/>
      <c r="C201" s="116"/>
      <c r="D201" s="116"/>
      <c r="E201" s="116"/>
      <c r="F201" s="122"/>
      <c r="G201" s="122"/>
      <c r="H201" s="122"/>
      <c r="I201" s="116"/>
      <c r="J201" s="116"/>
      <c r="K201" s="116"/>
      <c r="L201" s="116"/>
    </row>
    <row r="202" spans="1:12" x14ac:dyDescent="0.25">
      <c r="A202" s="116"/>
      <c r="B202" s="117"/>
      <c r="C202" s="116"/>
      <c r="D202" s="116"/>
      <c r="E202" s="116"/>
      <c r="F202" s="122"/>
      <c r="G202" s="122"/>
      <c r="H202" s="122"/>
      <c r="I202" s="116"/>
      <c r="J202" s="116"/>
      <c r="K202" s="116"/>
      <c r="L202" s="116"/>
    </row>
    <row r="203" spans="1:12" x14ac:dyDescent="0.25">
      <c r="A203" s="116"/>
      <c r="B203" s="117"/>
      <c r="C203" s="116"/>
      <c r="D203" s="116"/>
      <c r="E203" s="116"/>
      <c r="F203" s="122"/>
      <c r="G203" s="122"/>
      <c r="H203" s="122"/>
      <c r="I203" s="116"/>
      <c r="J203" s="116"/>
      <c r="K203" s="116"/>
      <c r="L203" s="116"/>
    </row>
    <row r="204" spans="1:12" x14ac:dyDescent="0.25">
      <c r="A204" s="116"/>
      <c r="B204" s="117"/>
      <c r="C204" s="116"/>
      <c r="D204" s="116"/>
      <c r="E204" s="116"/>
      <c r="F204" s="122"/>
      <c r="G204" s="122"/>
      <c r="H204" s="122"/>
      <c r="I204" s="116"/>
      <c r="J204" s="116"/>
      <c r="K204" s="116"/>
      <c r="L204" s="116"/>
    </row>
    <row r="205" spans="1:12" x14ac:dyDescent="0.25">
      <c r="A205" s="116"/>
      <c r="B205" s="117"/>
      <c r="C205" s="116"/>
      <c r="D205" s="116"/>
      <c r="E205" s="116"/>
      <c r="F205" s="122"/>
      <c r="G205" s="122"/>
      <c r="H205" s="122"/>
      <c r="I205" s="116"/>
      <c r="J205" s="116"/>
      <c r="K205" s="116"/>
      <c r="L205" s="116"/>
    </row>
    <row r="206" spans="1:12" x14ac:dyDescent="0.25">
      <c r="A206" s="116"/>
      <c r="B206" s="117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</row>
    <row r="207" spans="1:12" x14ac:dyDescent="0.25">
      <c r="A207" s="116"/>
      <c r="B207" s="117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</row>
    <row r="208" spans="1:12" x14ac:dyDescent="0.25">
      <c r="A208" s="116"/>
      <c r="B208" s="117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</row>
    <row r="209" spans="1:12" x14ac:dyDescent="0.25">
      <c r="A209" s="116"/>
      <c r="B209" s="117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</row>
    <row r="210" spans="1:12" x14ac:dyDescent="0.25">
      <c r="A210" s="116"/>
      <c r="B210" s="117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</row>
    <row r="211" spans="1:12" x14ac:dyDescent="0.25">
      <c r="A211" s="116"/>
      <c r="B211" s="117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</row>
    <row r="212" spans="1:12" x14ac:dyDescent="0.25">
      <c r="A212" s="116"/>
      <c r="B212" s="117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</row>
    <row r="213" spans="1:12" x14ac:dyDescent="0.25">
      <c r="A213" s="116"/>
      <c r="B213" s="117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</row>
    <row r="214" spans="1:12" x14ac:dyDescent="0.25">
      <c r="A214" s="116"/>
      <c r="B214" s="117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</row>
    <row r="215" spans="1:12" x14ac:dyDescent="0.25">
      <c r="A215" s="116"/>
      <c r="B215" s="117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</row>
    <row r="216" spans="1:12" x14ac:dyDescent="0.25">
      <c r="A216" s="116"/>
      <c r="B216" s="117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</row>
    <row r="217" spans="1:12" x14ac:dyDescent="0.25">
      <c r="A217" s="116"/>
      <c r="B217" s="117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</row>
    <row r="218" spans="1:12" x14ac:dyDescent="0.25">
      <c r="A218" s="116"/>
      <c r="B218" s="117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</row>
    <row r="219" spans="1:12" x14ac:dyDescent="0.25">
      <c r="A219" s="116"/>
      <c r="B219" s="117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</row>
    <row r="220" spans="1:12" x14ac:dyDescent="0.25">
      <c r="A220" s="116"/>
      <c r="B220" s="117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</row>
    <row r="221" spans="1:12" x14ac:dyDescent="0.25">
      <c r="A221" s="116"/>
      <c r="B221" s="117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</row>
    <row r="222" spans="1:12" x14ac:dyDescent="0.25">
      <c r="A222" s="116"/>
      <c r="B222" s="117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</row>
    <row r="223" spans="1:12" x14ac:dyDescent="0.25">
      <c r="A223" s="116"/>
      <c r="B223" s="117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</row>
    <row r="224" spans="1:12" x14ac:dyDescent="0.25">
      <c r="A224" s="116"/>
      <c r="B224" s="117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</row>
    <row r="225" spans="1:12" x14ac:dyDescent="0.25">
      <c r="A225" s="116"/>
      <c r="B225" s="117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</row>
    <row r="226" spans="1:12" x14ac:dyDescent="0.25">
      <c r="A226" s="116"/>
      <c r="B226" s="117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</row>
    <row r="227" spans="1:12" x14ac:dyDescent="0.25">
      <c r="A227" s="116"/>
      <c r="B227" s="117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</row>
    <row r="228" spans="1:12" x14ac:dyDescent="0.25">
      <c r="A228" s="116"/>
      <c r="B228" s="117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</row>
    <row r="229" spans="1:12" x14ac:dyDescent="0.25">
      <c r="A229" s="116"/>
      <c r="B229" s="117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</row>
    <row r="230" spans="1:12" x14ac:dyDescent="0.25">
      <c r="A230" s="116"/>
      <c r="B230" s="117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</row>
    <row r="231" spans="1:12" x14ac:dyDescent="0.25">
      <c r="A231" s="116"/>
      <c r="B231" s="117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</row>
    <row r="232" spans="1:12" x14ac:dyDescent="0.25">
      <c r="A232" s="116"/>
      <c r="B232" s="117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</row>
    <row r="233" spans="1:12" x14ac:dyDescent="0.25">
      <c r="A233" s="116"/>
      <c r="B233" s="117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</row>
    <row r="234" spans="1:12" x14ac:dyDescent="0.25">
      <c r="A234" s="116"/>
      <c r="B234" s="117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</row>
    <row r="235" spans="1:12" x14ac:dyDescent="0.25">
      <c r="A235" s="116"/>
      <c r="B235" s="117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</row>
    <row r="236" spans="1:12" x14ac:dyDescent="0.25">
      <c r="A236" s="116"/>
      <c r="B236" s="117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</row>
    <row r="237" spans="1:12" x14ac:dyDescent="0.25">
      <c r="A237" s="116"/>
      <c r="B237" s="117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</row>
    <row r="238" spans="1:12" x14ac:dyDescent="0.25">
      <c r="A238" s="116"/>
      <c r="B238" s="117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</row>
    <row r="239" spans="1:12" x14ac:dyDescent="0.25">
      <c r="A239" s="116"/>
      <c r="B239" s="117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</row>
    <row r="240" spans="1:12" x14ac:dyDescent="0.25">
      <c r="A240" s="116"/>
      <c r="B240" s="117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</row>
    <row r="241" spans="1:12" x14ac:dyDescent="0.25">
      <c r="A241" s="116"/>
      <c r="B241" s="117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</row>
    <row r="242" spans="1:12" x14ac:dyDescent="0.25">
      <c r="A242" s="116"/>
      <c r="B242" s="117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</row>
    <row r="243" spans="1:12" x14ac:dyDescent="0.25">
      <c r="A243" s="116"/>
      <c r="B243" s="117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</row>
    <row r="244" spans="1:12" x14ac:dyDescent="0.25">
      <c r="A244" s="116"/>
      <c r="B244" s="117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</row>
    <row r="245" spans="1:12" x14ac:dyDescent="0.25">
      <c r="A245" s="116"/>
      <c r="B245" s="117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</row>
    <row r="246" spans="1:12" x14ac:dyDescent="0.25">
      <c r="A246" s="116"/>
      <c r="B246" s="117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</row>
    <row r="247" spans="1:12" x14ac:dyDescent="0.25">
      <c r="A247" s="116"/>
      <c r="B247" s="117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</row>
    <row r="248" spans="1:12" x14ac:dyDescent="0.25">
      <c r="A248" s="116"/>
      <c r="B248" s="117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</row>
    <row r="249" spans="1:12" x14ac:dyDescent="0.25">
      <c r="A249" s="116"/>
      <c r="B249" s="117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</row>
    <row r="250" spans="1:12" x14ac:dyDescent="0.25">
      <c r="A250" s="116"/>
      <c r="B250" s="117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</row>
    <row r="251" spans="1:12" x14ac:dyDescent="0.25">
      <c r="A251" s="116"/>
      <c r="B251" s="117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</row>
    <row r="252" spans="1:12" x14ac:dyDescent="0.25">
      <c r="A252" s="116"/>
      <c r="B252" s="117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</row>
    <row r="253" spans="1:12" x14ac:dyDescent="0.25">
      <c r="A253" s="116"/>
      <c r="B253" s="117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</row>
    <row r="254" spans="1:12" x14ac:dyDescent="0.25">
      <c r="A254" s="116"/>
      <c r="B254" s="117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</row>
    <row r="255" spans="1:12" x14ac:dyDescent="0.25">
      <c r="A255" s="116"/>
      <c r="B255" s="117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</row>
    <row r="256" spans="1:12" x14ac:dyDescent="0.25">
      <c r="A256" s="116"/>
      <c r="B256" s="117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</row>
    <row r="257" spans="1:12" x14ac:dyDescent="0.25">
      <c r="A257" s="116"/>
      <c r="B257" s="117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</row>
    <row r="258" spans="1:12" x14ac:dyDescent="0.25">
      <c r="A258" s="116"/>
      <c r="B258" s="117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</row>
    <row r="259" spans="1:12" x14ac:dyDescent="0.25">
      <c r="A259" s="116"/>
      <c r="B259" s="117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</row>
    <row r="260" spans="1:12" x14ac:dyDescent="0.25">
      <c r="A260" s="116"/>
      <c r="B260" s="117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</row>
    <row r="261" spans="1:12" x14ac:dyDescent="0.25">
      <c r="A261" s="116"/>
      <c r="B261" s="117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</row>
    <row r="262" spans="1:12" x14ac:dyDescent="0.25">
      <c r="A262" s="116"/>
      <c r="B262" s="117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</row>
    <row r="263" spans="1:12" x14ac:dyDescent="0.25">
      <c r="A263" s="116"/>
      <c r="B263" s="117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</row>
    <row r="264" spans="1:12" x14ac:dyDescent="0.25">
      <c r="A264" s="116"/>
      <c r="B264" s="117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</row>
    <row r="265" spans="1:12" x14ac:dyDescent="0.25">
      <c r="A265" s="116"/>
      <c r="B265" s="117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</row>
    <row r="266" spans="1:12" x14ac:dyDescent="0.25">
      <c r="A266" s="116"/>
      <c r="B266" s="117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</row>
    <row r="267" spans="1:12" x14ac:dyDescent="0.25">
      <c r="A267" s="116"/>
      <c r="B267" s="117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</row>
    <row r="268" spans="1:12" x14ac:dyDescent="0.25">
      <c r="A268" s="116"/>
      <c r="B268" s="117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</row>
    <row r="269" spans="1:12" x14ac:dyDescent="0.25">
      <c r="A269" s="116"/>
      <c r="B269" s="117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</row>
  </sheetData>
  <mergeCells count="21">
    <mergeCell ref="A95:A100"/>
    <mergeCell ref="A83:A88"/>
    <mergeCell ref="A89:A94"/>
    <mergeCell ref="A65:A70"/>
    <mergeCell ref="A35:A40"/>
    <mergeCell ref="A77:A82"/>
    <mergeCell ref="A71:A76"/>
    <mergeCell ref="A59:A64"/>
    <mergeCell ref="A53:A58"/>
    <mergeCell ref="A41:A46"/>
    <mergeCell ref="A47:A52"/>
    <mergeCell ref="A29:A34"/>
    <mergeCell ref="A6:L6"/>
    <mergeCell ref="A8:A9"/>
    <mergeCell ref="B8:B9"/>
    <mergeCell ref="C8:C9"/>
    <mergeCell ref="L8:L9"/>
    <mergeCell ref="D8:K8"/>
    <mergeCell ref="A11:A16"/>
    <mergeCell ref="A17:A22"/>
    <mergeCell ref="A23:A28"/>
  </mergeCells>
  <printOptions horizontalCentered="1"/>
  <pageMargins left="0.7" right="0.7" top="0.75" bottom="0.75" header="0.3" footer="0.3"/>
  <pageSetup paperSize="9" scale="41" fitToHeight="0" orientation="landscape" r:id="rId1"/>
  <headerFooter differentFirst="1">
    <oddHeader xml:space="preserve">&amp;C&amp;P
</oddHeader>
  </headerFooter>
  <rowBreaks count="2" manualBreakCount="2">
    <brk id="34" max="11" man="1"/>
    <brk id="6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2"/>
  <sheetViews>
    <sheetView view="pageBreakPreview" zoomScale="51" zoomScaleNormal="53" zoomScaleSheetLayoutView="51" workbookViewId="0">
      <pane ySplit="5" topLeftCell="A66" activePane="bottomLeft" state="frozen"/>
      <selection pane="bottomLeft" activeCell="A56" sqref="A56"/>
    </sheetView>
  </sheetViews>
  <sheetFormatPr defaultRowHeight="18" x14ac:dyDescent="0.2"/>
  <cols>
    <col min="1" max="1" width="50.140625" customWidth="1"/>
    <col min="2" max="2" width="31.5703125" customWidth="1"/>
    <col min="3" max="3" width="33.28515625" customWidth="1"/>
    <col min="4" max="5" width="16.140625" customWidth="1"/>
    <col min="6" max="6" width="14.85546875" customWidth="1"/>
    <col min="7" max="7" width="13.28515625" customWidth="1"/>
    <col min="8" max="8" width="13.7109375" customWidth="1"/>
    <col min="9" max="9" width="0.7109375" style="9" hidden="1" customWidth="1"/>
    <col min="10" max="10" width="14" hidden="1" customWidth="1"/>
    <col min="11" max="11" width="9.140625" hidden="1" customWidth="1"/>
    <col min="12" max="13" width="18.5703125" customWidth="1"/>
    <col min="20" max="20" width="13.85546875" customWidth="1"/>
    <col min="21" max="21" width="20.140625" customWidth="1"/>
    <col min="22" max="22" width="4.28515625" customWidth="1"/>
    <col min="23" max="23" width="13.28515625" customWidth="1"/>
    <col min="24" max="24" width="14.5703125" customWidth="1"/>
    <col min="25" max="25" width="5.140625" customWidth="1"/>
    <col min="26" max="26" width="12" hidden="1" customWidth="1"/>
    <col min="27" max="27" width="2.140625" customWidth="1"/>
    <col min="28" max="28" width="19.28515625" customWidth="1"/>
    <col min="29" max="29" width="10.85546875" customWidth="1"/>
    <col min="30" max="30" width="37.28515625" customWidth="1"/>
  </cols>
  <sheetData>
    <row r="1" spans="1:29" ht="40.5" customHeight="1" x14ac:dyDescent="0.35">
      <c r="A1" s="336" t="s">
        <v>128</v>
      </c>
      <c r="B1" s="336"/>
      <c r="C1" s="336"/>
      <c r="D1" s="336"/>
      <c r="E1" s="336"/>
      <c r="F1" s="336"/>
      <c r="G1" s="336"/>
      <c r="H1" s="336"/>
      <c r="N1" s="29"/>
      <c r="O1" s="29"/>
      <c r="P1" s="29"/>
      <c r="Q1" s="29"/>
      <c r="R1" s="29"/>
      <c r="S1" s="29"/>
      <c r="T1" s="29"/>
      <c r="U1" s="29"/>
    </row>
    <row r="2" spans="1:29" ht="23.25" x14ac:dyDescent="0.35">
      <c r="N2" s="29"/>
      <c r="O2" s="29"/>
      <c r="P2" s="29"/>
      <c r="Q2" s="29"/>
      <c r="R2" s="29"/>
      <c r="S2" s="29"/>
      <c r="T2" s="29"/>
      <c r="U2" s="29"/>
    </row>
    <row r="3" spans="1:29" ht="26.25" customHeight="1" x14ac:dyDescent="0.35">
      <c r="A3" s="290" t="s">
        <v>9</v>
      </c>
      <c r="B3" s="290" t="s">
        <v>10</v>
      </c>
      <c r="C3" s="290" t="s">
        <v>67</v>
      </c>
      <c r="D3" s="337" t="s">
        <v>11</v>
      </c>
      <c r="E3" s="337"/>
      <c r="F3" s="337"/>
      <c r="G3" s="337"/>
      <c r="H3" s="337"/>
      <c r="I3" s="337"/>
      <c r="J3" s="337"/>
      <c r="K3" s="337"/>
      <c r="L3" s="337"/>
      <c r="M3" s="337"/>
      <c r="N3" s="29"/>
      <c r="O3" s="29"/>
      <c r="P3" s="29"/>
      <c r="Q3" s="29"/>
      <c r="R3" s="29"/>
      <c r="S3" s="29"/>
      <c r="T3" s="29"/>
      <c r="U3" s="29"/>
    </row>
    <row r="4" spans="1:29" ht="56.25" customHeight="1" x14ac:dyDescent="0.35">
      <c r="A4" s="290"/>
      <c r="B4" s="290"/>
      <c r="C4" s="290"/>
      <c r="D4" s="290">
        <v>2019</v>
      </c>
      <c r="E4" s="290">
        <v>2020</v>
      </c>
      <c r="F4" s="290">
        <v>2021</v>
      </c>
      <c r="G4" s="290">
        <v>2022</v>
      </c>
      <c r="H4" s="290">
        <v>2023</v>
      </c>
      <c r="I4" s="22"/>
      <c r="J4" s="19"/>
      <c r="K4" s="19"/>
      <c r="L4" s="265">
        <v>2024</v>
      </c>
      <c r="M4" s="265">
        <v>2025</v>
      </c>
      <c r="N4" s="29"/>
      <c r="O4" s="29"/>
      <c r="P4" s="29"/>
      <c r="Q4" s="29"/>
      <c r="R4" s="29"/>
      <c r="S4" s="29"/>
      <c r="T4" s="29"/>
      <c r="U4" s="29"/>
      <c r="V4" s="18"/>
      <c r="W4" s="18"/>
    </row>
    <row r="5" spans="1:29" ht="19.5" customHeight="1" x14ac:dyDescent="0.35">
      <c r="A5" s="290"/>
      <c r="B5" s="290"/>
      <c r="C5" s="290"/>
      <c r="D5" s="290"/>
      <c r="E5" s="290"/>
      <c r="F5" s="290"/>
      <c r="G5" s="290"/>
      <c r="H5" s="290"/>
      <c r="I5" s="22"/>
      <c r="J5" s="19"/>
      <c r="K5" s="19"/>
      <c r="L5" s="265"/>
      <c r="M5" s="265"/>
      <c r="N5" s="29"/>
      <c r="O5" s="29"/>
      <c r="P5" s="29"/>
      <c r="Q5" s="29"/>
      <c r="R5" s="29"/>
      <c r="S5" s="29"/>
      <c r="T5" s="29"/>
      <c r="U5" s="29"/>
      <c r="V5" s="18"/>
      <c r="W5" s="18"/>
    </row>
    <row r="6" spans="1:29" ht="23.25" x14ac:dyDescent="0.35">
      <c r="A6" s="308" t="s">
        <v>122</v>
      </c>
      <c r="B6" s="308"/>
      <c r="C6" s="308"/>
      <c r="D6" s="308"/>
      <c r="E6" s="308"/>
      <c r="F6" s="308"/>
      <c r="G6" s="308"/>
      <c r="H6" s="308"/>
      <c r="I6" s="22"/>
      <c r="J6" s="19"/>
      <c r="K6" s="19"/>
      <c r="L6" s="19"/>
      <c r="M6" s="19"/>
      <c r="N6" s="29"/>
      <c r="O6" s="29"/>
      <c r="P6" s="29"/>
      <c r="Q6" s="29"/>
      <c r="R6" s="29"/>
      <c r="S6" s="29"/>
      <c r="T6" s="29"/>
      <c r="U6" s="29"/>
      <c r="V6" s="18"/>
      <c r="W6" s="18"/>
    </row>
    <row r="7" spans="1:29" ht="24" thickBot="1" x14ac:dyDescent="0.4">
      <c r="A7" s="308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7" s="308"/>
      <c r="C7" s="308"/>
      <c r="D7" s="308"/>
      <c r="E7" s="308"/>
      <c r="F7" s="308"/>
      <c r="G7" s="308"/>
      <c r="H7" s="308"/>
      <c r="I7" s="22"/>
      <c r="J7" s="19"/>
      <c r="K7" s="19"/>
      <c r="L7" s="19"/>
      <c r="M7" s="19"/>
      <c r="N7" s="29"/>
      <c r="O7" s="29"/>
      <c r="P7" s="29"/>
      <c r="Q7" s="29"/>
      <c r="R7" s="29"/>
      <c r="S7" s="29"/>
      <c r="T7" s="29"/>
      <c r="U7" s="29"/>
      <c r="V7" s="18"/>
      <c r="W7" s="18"/>
    </row>
    <row r="8" spans="1:29" ht="265.5" customHeight="1" x14ac:dyDescent="0.2">
      <c r="A8" s="56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8" s="56" t="s">
        <v>49</v>
      </c>
      <c r="C8" s="56" t="s">
        <v>64</v>
      </c>
      <c r="D8" s="74">
        <v>100</v>
      </c>
      <c r="E8" s="74">
        <v>100</v>
      </c>
      <c r="F8" s="74">
        <v>100</v>
      </c>
      <c r="G8" s="74">
        <v>100</v>
      </c>
      <c r="H8" s="74">
        <v>100</v>
      </c>
      <c r="I8" s="74">
        <v>100</v>
      </c>
      <c r="J8" s="74">
        <v>100</v>
      </c>
      <c r="K8" s="74">
        <v>100</v>
      </c>
      <c r="L8" s="74">
        <v>100</v>
      </c>
      <c r="M8" s="74">
        <v>100</v>
      </c>
      <c r="N8" s="263" t="s">
        <v>163</v>
      </c>
      <c r="O8" s="264"/>
      <c r="P8" s="264"/>
      <c r="Q8" s="264"/>
      <c r="R8" s="264"/>
      <c r="S8" s="264"/>
      <c r="T8" s="264"/>
      <c r="U8" s="258"/>
      <c r="V8" s="18"/>
      <c r="W8" s="18"/>
    </row>
    <row r="9" spans="1:29" ht="78.75" customHeight="1" thickBot="1" x14ac:dyDescent="0.25">
      <c r="A9" s="56" t="str">
        <f>'Приложение 1'!B15</f>
        <v>1.1.2. Уровень фактической обеспеченности библиотеками от нормативной потребности в библиотеках;</v>
      </c>
      <c r="B9" s="56" t="s">
        <v>49</v>
      </c>
      <c r="C9" s="56" t="s">
        <v>64</v>
      </c>
      <c r="D9" s="74">
        <v>100</v>
      </c>
      <c r="E9" s="74">
        <v>100</v>
      </c>
      <c r="F9" s="74">
        <v>100</v>
      </c>
      <c r="G9" s="74">
        <v>100</v>
      </c>
      <c r="H9" s="74">
        <v>100</v>
      </c>
      <c r="I9" s="74">
        <v>100</v>
      </c>
      <c r="J9" s="74">
        <v>100</v>
      </c>
      <c r="K9" s="74">
        <v>100</v>
      </c>
      <c r="L9" s="74">
        <v>100</v>
      </c>
      <c r="M9" s="74">
        <v>100</v>
      </c>
      <c r="N9" s="260"/>
      <c r="O9" s="261"/>
      <c r="P9" s="261"/>
      <c r="Q9" s="261"/>
      <c r="R9" s="261"/>
      <c r="S9" s="261"/>
      <c r="T9" s="261"/>
      <c r="U9" s="262"/>
      <c r="V9" s="18"/>
      <c r="W9" s="18"/>
    </row>
    <row r="10" spans="1:29" ht="101.25" customHeight="1" x14ac:dyDescent="0.2">
      <c r="A10" s="56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0" s="56" t="s">
        <v>51</v>
      </c>
      <c r="C10" s="56" t="s">
        <v>64</v>
      </c>
      <c r="D10" s="57">
        <v>100</v>
      </c>
      <c r="E10" s="57">
        <v>100</v>
      </c>
      <c r="F10" s="57">
        <v>100</v>
      </c>
      <c r="G10" s="57">
        <v>100</v>
      </c>
      <c r="H10" s="57">
        <v>100</v>
      </c>
      <c r="I10" s="57">
        <v>100</v>
      </c>
      <c r="J10" s="57">
        <v>100</v>
      </c>
      <c r="K10" s="57">
        <v>100</v>
      </c>
      <c r="L10" s="57">
        <v>100</v>
      </c>
      <c r="M10" s="57">
        <v>100</v>
      </c>
      <c r="N10" s="263" t="s">
        <v>164</v>
      </c>
      <c r="O10" s="264"/>
      <c r="P10" s="264"/>
      <c r="Q10" s="264"/>
      <c r="R10" s="264"/>
      <c r="S10" s="264"/>
      <c r="T10" s="264"/>
      <c r="U10" s="258"/>
      <c r="V10" s="263" t="s">
        <v>135</v>
      </c>
      <c r="W10" s="264"/>
      <c r="X10" s="264"/>
      <c r="Y10" s="264"/>
      <c r="Z10" s="264"/>
      <c r="AA10" s="264"/>
      <c r="AB10" s="264"/>
      <c r="AC10" s="258"/>
    </row>
    <row r="11" spans="1:29" ht="68.25" customHeight="1" x14ac:dyDescent="0.2">
      <c r="A11" s="71"/>
      <c r="B11" s="71"/>
      <c r="C11" s="71" t="s">
        <v>65</v>
      </c>
      <c r="D11" s="75"/>
      <c r="E11" s="75"/>
      <c r="F11" s="75"/>
      <c r="G11" s="75"/>
      <c r="H11" s="75"/>
      <c r="I11" s="76"/>
      <c r="J11" s="77"/>
      <c r="K11" s="77"/>
      <c r="L11" s="77"/>
      <c r="M11" s="78"/>
      <c r="N11" s="256"/>
      <c r="O11" s="257"/>
      <c r="P11" s="257"/>
      <c r="Q11" s="257"/>
      <c r="R11" s="257"/>
      <c r="S11" s="257"/>
      <c r="T11" s="257"/>
      <c r="U11" s="259"/>
      <c r="V11" s="256"/>
      <c r="W11" s="257"/>
      <c r="X11" s="257"/>
      <c r="Y11" s="257"/>
      <c r="Z11" s="257"/>
      <c r="AA11" s="257"/>
      <c r="AB11" s="257"/>
      <c r="AC11" s="259"/>
    </row>
    <row r="12" spans="1:29" ht="63.75" customHeight="1" thickBot="1" x14ac:dyDescent="0.25">
      <c r="A12" s="71"/>
      <c r="B12" s="71"/>
      <c r="C12" s="71" t="s">
        <v>66</v>
      </c>
      <c r="D12" s="79"/>
      <c r="E12" s="79"/>
      <c r="F12" s="79"/>
      <c r="G12" s="79"/>
      <c r="H12" s="79"/>
      <c r="I12" s="76"/>
      <c r="J12" s="77"/>
      <c r="K12" s="77"/>
      <c r="L12" s="77"/>
      <c r="M12" s="78"/>
      <c r="N12" s="260"/>
      <c r="O12" s="261"/>
      <c r="P12" s="261"/>
      <c r="Q12" s="261"/>
      <c r="R12" s="261"/>
      <c r="S12" s="261"/>
      <c r="T12" s="261"/>
      <c r="U12" s="262"/>
      <c r="V12" s="260"/>
      <c r="W12" s="261"/>
      <c r="X12" s="261"/>
      <c r="Y12" s="261"/>
      <c r="Z12" s="261"/>
      <c r="AA12" s="261"/>
      <c r="AB12" s="261"/>
      <c r="AC12" s="262"/>
    </row>
    <row r="13" spans="1:29" ht="79.5" customHeight="1" x14ac:dyDescent="0.2">
      <c r="A13" s="56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3" s="56" t="s">
        <v>53</v>
      </c>
      <c r="C13" s="56" t="s">
        <v>68</v>
      </c>
      <c r="D13" s="74">
        <f t="shared" ref="D13:M13" si="0">D14/D20*100</f>
        <v>96.00324061571699</v>
      </c>
      <c r="E13" s="74">
        <f t="shared" si="0"/>
        <v>96.111261139616516</v>
      </c>
      <c r="F13" s="74">
        <f t="shared" si="0"/>
        <v>96.246286794490956</v>
      </c>
      <c r="G13" s="74">
        <f t="shared" si="0"/>
        <v>96.381312449365382</v>
      </c>
      <c r="H13" s="74">
        <f t="shared" si="0"/>
        <v>96.516338104239807</v>
      </c>
      <c r="I13" s="74">
        <f t="shared" si="0"/>
        <v>96.516338104239807</v>
      </c>
      <c r="J13" s="74">
        <f t="shared" si="0"/>
        <v>96.516338104239807</v>
      </c>
      <c r="K13" s="74">
        <f t="shared" si="0"/>
        <v>96.516338104239807</v>
      </c>
      <c r="L13" s="74">
        <f t="shared" si="0"/>
        <v>96.651363759114233</v>
      </c>
      <c r="M13" s="80">
        <f t="shared" si="0"/>
        <v>96.786389413988658</v>
      </c>
      <c r="N13" s="263" t="s">
        <v>166</v>
      </c>
      <c r="O13" s="264"/>
      <c r="P13" s="264"/>
      <c r="Q13" s="264"/>
      <c r="R13" s="264"/>
      <c r="S13" s="264"/>
      <c r="T13" s="264"/>
      <c r="U13" s="258"/>
      <c r="V13" s="263" t="s">
        <v>135</v>
      </c>
      <c r="W13" s="264"/>
      <c r="X13" s="264"/>
      <c r="Y13" s="264"/>
      <c r="Z13" s="264"/>
      <c r="AA13" s="264"/>
      <c r="AB13" s="264"/>
      <c r="AC13" s="258"/>
    </row>
    <row r="14" spans="1:29" ht="42.75" customHeight="1" x14ac:dyDescent="0.2">
      <c r="A14" s="71"/>
      <c r="B14" s="71" t="s">
        <v>69</v>
      </c>
      <c r="C14" s="71" t="s">
        <v>0</v>
      </c>
      <c r="D14" s="8">
        <f t="shared" ref="D14:M14" si="1">SUM(D15:D19)</f>
        <v>3555</v>
      </c>
      <c r="E14" s="8">
        <f t="shared" si="1"/>
        <v>3559</v>
      </c>
      <c r="F14" s="8">
        <f t="shared" si="1"/>
        <v>3564</v>
      </c>
      <c r="G14" s="8">
        <f t="shared" si="1"/>
        <v>3569</v>
      </c>
      <c r="H14" s="8">
        <f t="shared" si="1"/>
        <v>3574</v>
      </c>
      <c r="I14" s="8">
        <f t="shared" si="1"/>
        <v>3574</v>
      </c>
      <c r="J14" s="8">
        <f t="shared" si="1"/>
        <v>3574</v>
      </c>
      <c r="K14" s="8">
        <f t="shared" si="1"/>
        <v>3574</v>
      </c>
      <c r="L14" s="8">
        <f t="shared" si="1"/>
        <v>3579</v>
      </c>
      <c r="M14" s="81">
        <f t="shared" si="1"/>
        <v>3584</v>
      </c>
      <c r="N14" s="256"/>
      <c r="O14" s="257"/>
      <c r="P14" s="257"/>
      <c r="Q14" s="257"/>
      <c r="R14" s="257"/>
      <c r="S14" s="257"/>
      <c r="T14" s="257"/>
      <c r="U14" s="259"/>
      <c r="V14" s="256"/>
      <c r="W14" s="257"/>
      <c r="X14" s="257"/>
      <c r="Y14" s="257"/>
      <c r="Z14" s="257"/>
      <c r="AA14" s="257"/>
      <c r="AB14" s="257"/>
      <c r="AC14" s="259"/>
    </row>
    <row r="15" spans="1:29" ht="27" customHeight="1" x14ac:dyDescent="0.2">
      <c r="A15" s="71"/>
      <c r="B15" s="71"/>
      <c r="C15" s="71" t="s">
        <v>70</v>
      </c>
      <c r="D15" s="8">
        <v>1152</v>
      </c>
      <c r="E15" s="8">
        <v>1153</v>
      </c>
      <c r="F15" s="8">
        <v>1154</v>
      </c>
      <c r="G15" s="8">
        <v>1155</v>
      </c>
      <c r="H15" s="8">
        <v>1156</v>
      </c>
      <c r="I15" s="8">
        <v>1156</v>
      </c>
      <c r="J15" s="8">
        <v>1156</v>
      </c>
      <c r="K15" s="8">
        <v>1156</v>
      </c>
      <c r="L15" s="8">
        <v>1157</v>
      </c>
      <c r="M15" s="81">
        <v>1158</v>
      </c>
      <c r="N15" s="256"/>
      <c r="O15" s="257"/>
      <c r="P15" s="257"/>
      <c r="Q15" s="257"/>
      <c r="R15" s="257"/>
      <c r="S15" s="257"/>
      <c r="T15" s="257"/>
      <c r="U15" s="259"/>
      <c r="V15" s="256"/>
      <c r="W15" s="257"/>
      <c r="X15" s="257"/>
      <c r="Y15" s="257"/>
      <c r="Z15" s="257"/>
      <c r="AA15" s="257"/>
      <c r="AB15" s="257"/>
      <c r="AC15" s="259"/>
    </row>
    <row r="16" spans="1:29" ht="27.75" customHeight="1" x14ac:dyDescent="0.2">
      <c r="A16" s="71"/>
      <c r="B16" s="71"/>
      <c r="C16" s="71" t="s">
        <v>71</v>
      </c>
      <c r="D16" s="8">
        <v>576</v>
      </c>
      <c r="E16" s="8">
        <v>577</v>
      </c>
      <c r="F16" s="8">
        <v>578</v>
      </c>
      <c r="G16" s="8">
        <v>579</v>
      </c>
      <c r="H16" s="8">
        <v>580</v>
      </c>
      <c r="I16" s="8">
        <v>580</v>
      </c>
      <c r="J16" s="8">
        <v>580</v>
      </c>
      <c r="K16" s="8">
        <v>580</v>
      </c>
      <c r="L16" s="8">
        <v>581</v>
      </c>
      <c r="M16" s="81">
        <v>582</v>
      </c>
      <c r="N16" s="256"/>
      <c r="O16" s="257"/>
      <c r="P16" s="257"/>
      <c r="Q16" s="257"/>
      <c r="R16" s="257"/>
      <c r="S16" s="257"/>
      <c r="T16" s="257"/>
      <c r="U16" s="259"/>
      <c r="V16" s="256"/>
      <c r="W16" s="257"/>
      <c r="X16" s="257"/>
      <c r="Y16" s="257"/>
      <c r="Z16" s="257"/>
      <c r="AA16" s="257"/>
      <c r="AB16" s="257"/>
      <c r="AC16" s="259"/>
    </row>
    <row r="17" spans="1:29" ht="24.75" customHeight="1" x14ac:dyDescent="0.2">
      <c r="A17" s="71"/>
      <c r="B17" s="71"/>
      <c r="C17" s="71" t="s">
        <v>72</v>
      </c>
      <c r="D17" s="8">
        <v>432</v>
      </c>
      <c r="E17" s="8">
        <v>433</v>
      </c>
      <c r="F17" s="8">
        <v>434</v>
      </c>
      <c r="G17" s="8">
        <v>435</v>
      </c>
      <c r="H17" s="8">
        <v>436</v>
      </c>
      <c r="I17" s="8">
        <v>436</v>
      </c>
      <c r="J17" s="8">
        <v>436</v>
      </c>
      <c r="K17" s="8">
        <v>436</v>
      </c>
      <c r="L17" s="8">
        <v>437</v>
      </c>
      <c r="M17" s="81">
        <v>438</v>
      </c>
      <c r="N17" s="256"/>
      <c r="O17" s="257"/>
      <c r="P17" s="257"/>
      <c r="Q17" s="257"/>
      <c r="R17" s="257"/>
      <c r="S17" s="257"/>
      <c r="T17" s="257"/>
      <c r="U17" s="259"/>
      <c r="V17" s="256"/>
      <c r="W17" s="257"/>
      <c r="X17" s="257"/>
      <c r="Y17" s="257"/>
      <c r="Z17" s="257"/>
      <c r="AA17" s="257"/>
      <c r="AB17" s="257"/>
      <c r="AC17" s="259"/>
    </row>
    <row r="18" spans="1:29" ht="24" customHeight="1" x14ac:dyDescent="0.2">
      <c r="A18" s="71"/>
      <c r="B18" s="71"/>
      <c r="C18" s="71" t="s">
        <v>73</v>
      </c>
      <c r="D18" s="8">
        <v>243</v>
      </c>
      <c r="E18" s="8">
        <v>243</v>
      </c>
      <c r="F18" s="8">
        <v>244</v>
      </c>
      <c r="G18" s="8">
        <v>245</v>
      </c>
      <c r="H18" s="8">
        <v>246</v>
      </c>
      <c r="I18" s="8">
        <v>246</v>
      </c>
      <c r="J18" s="8">
        <v>246</v>
      </c>
      <c r="K18" s="8">
        <v>246</v>
      </c>
      <c r="L18" s="8">
        <v>247</v>
      </c>
      <c r="M18" s="81">
        <v>248</v>
      </c>
      <c r="N18" s="256"/>
      <c r="O18" s="257"/>
      <c r="P18" s="257"/>
      <c r="Q18" s="257"/>
      <c r="R18" s="257"/>
      <c r="S18" s="257"/>
      <c r="T18" s="257"/>
      <c r="U18" s="259"/>
      <c r="V18" s="256"/>
      <c r="W18" s="257"/>
      <c r="X18" s="257"/>
      <c r="Y18" s="257"/>
      <c r="Z18" s="257"/>
      <c r="AA18" s="257"/>
      <c r="AB18" s="257"/>
      <c r="AC18" s="259"/>
    </row>
    <row r="19" spans="1:29" ht="27.75" customHeight="1" x14ac:dyDescent="0.2">
      <c r="A19" s="71"/>
      <c r="B19" s="71"/>
      <c r="C19" s="71" t="s">
        <v>95</v>
      </c>
      <c r="D19" s="8">
        <v>1152</v>
      </c>
      <c r="E19" s="8">
        <v>1153</v>
      </c>
      <c r="F19" s="8">
        <v>1154</v>
      </c>
      <c r="G19" s="8">
        <v>1155</v>
      </c>
      <c r="H19" s="8">
        <v>1156</v>
      </c>
      <c r="I19" s="8">
        <v>1156</v>
      </c>
      <c r="J19" s="8">
        <v>1156</v>
      </c>
      <c r="K19" s="8">
        <v>1156</v>
      </c>
      <c r="L19" s="8">
        <v>1157</v>
      </c>
      <c r="M19" s="81">
        <v>1158</v>
      </c>
      <c r="N19" s="256"/>
      <c r="O19" s="257"/>
      <c r="P19" s="257"/>
      <c r="Q19" s="257"/>
      <c r="R19" s="257"/>
      <c r="S19" s="257"/>
      <c r="T19" s="257"/>
      <c r="U19" s="259"/>
      <c r="V19" s="256"/>
      <c r="W19" s="257"/>
      <c r="X19" s="257"/>
      <c r="Y19" s="257"/>
      <c r="Z19" s="257"/>
      <c r="AA19" s="257"/>
      <c r="AB19" s="257"/>
      <c r="AC19" s="259"/>
    </row>
    <row r="20" spans="1:29" ht="42.75" customHeight="1" x14ac:dyDescent="0.2">
      <c r="A20" s="71"/>
      <c r="B20" s="71" t="s">
        <v>75</v>
      </c>
      <c r="C20" s="71" t="s">
        <v>0</v>
      </c>
      <c r="D20" s="8">
        <f>SUM(D21:D25)</f>
        <v>3703</v>
      </c>
      <c r="E20" s="8">
        <f t="shared" ref="E20:M20" si="2">SUM(E21:E25)</f>
        <v>3703</v>
      </c>
      <c r="F20" s="8">
        <f t="shared" si="2"/>
        <v>3703</v>
      </c>
      <c r="G20" s="8">
        <f t="shared" si="2"/>
        <v>3703</v>
      </c>
      <c r="H20" s="8">
        <f t="shared" si="2"/>
        <v>3703</v>
      </c>
      <c r="I20" s="8">
        <f t="shared" si="2"/>
        <v>3703</v>
      </c>
      <c r="J20" s="8">
        <f t="shared" si="2"/>
        <v>3703</v>
      </c>
      <c r="K20" s="8">
        <f t="shared" si="2"/>
        <v>3703</v>
      </c>
      <c r="L20" s="8">
        <f>SUM(L21:L25)</f>
        <v>3703</v>
      </c>
      <c r="M20" s="81">
        <f t="shared" si="2"/>
        <v>3703</v>
      </c>
      <c r="N20" s="256"/>
      <c r="O20" s="257"/>
      <c r="P20" s="257"/>
      <c r="Q20" s="257"/>
      <c r="R20" s="257"/>
      <c r="S20" s="257"/>
      <c r="T20" s="257"/>
      <c r="U20" s="259"/>
      <c r="V20" s="256"/>
      <c r="W20" s="257"/>
      <c r="X20" s="257"/>
      <c r="Y20" s="257"/>
      <c r="Z20" s="257"/>
      <c r="AA20" s="257"/>
      <c r="AB20" s="257"/>
      <c r="AC20" s="259"/>
    </row>
    <row r="21" spans="1:29" ht="27" customHeight="1" x14ac:dyDescent="0.2">
      <c r="A21" s="71"/>
      <c r="B21" s="71"/>
      <c r="C21" s="71" t="s">
        <v>70</v>
      </c>
      <c r="D21" s="8">
        <v>1200</v>
      </c>
      <c r="E21" s="8">
        <v>1200</v>
      </c>
      <c r="F21" s="8">
        <v>1200</v>
      </c>
      <c r="G21" s="8">
        <v>1200</v>
      </c>
      <c r="H21" s="8">
        <v>1200</v>
      </c>
      <c r="I21" s="8">
        <v>1200</v>
      </c>
      <c r="J21" s="8">
        <v>1200</v>
      </c>
      <c r="K21" s="8">
        <v>1200</v>
      </c>
      <c r="L21" s="8">
        <v>1200</v>
      </c>
      <c r="M21" s="81">
        <v>1200</v>
      </c>
      <c r="N21" s="256"/>
      <c r="O21" s="257"/>
      <c r="P21" s="257"/>
      <c r="Q21" s="257"/>
      <c r="R21" s="257"/>
      <c r="S21" s="257"/>
      <c r="T21" s="257"/>
      <c r="U21" s="259"/>
      <c r="V21" s="256"/>
      <c r="W21" s="257"/>
      <c r="X21" s="257"/>
      <c r="Y21" s="257"/>
      <c r="Z21" s="257"/>
      <c r="AA21" s="257"/>
      <c r="AB21" s="257"/>
      <c r="AC21" s="259"/>
    </row>
    <row r="22" spans="1:29" ht="21" customHeight="1" x14ac:dyDescent="0.2">
      <c r="A22" s="71"/>
      <c r="B22" s="71"/>
      <c r="C22" s="71" t="s">
        <v>71</v>
      </c>
      <c r="D22" s="8">
        <v>600</v>
      </c>
      <c r="E22" s="8">
        <v>600</v>
      </c>
      <c r="F22" s="8">
        <v>600</v>
      </c>
      <c r="G22" s="8">
        <v>600</v>
      </c>
      <c r="H22" s="8">
        <v>600</v>
      </c>
      <c r="I22" s="8">
        <v>600</v>
      </c>
      <c r="J22" s="8">
        <v>600</v>
      </c>
      <c r="K22" s="8">
        <v>600</v>
      </c>
      <c r="L22" s="8">
        <v>600</v>
      </c>
      <c r="M22" s="81">
        <v>600</v>
      </c>
      <c r="N22" s="256"/>
      <c r="O22" s="257"/>
      <c r="P22" s="257"/>
      <c r="Q22" s="257"/>
      <c r="R22" s="257"/>
      <c r="S22" s="257"/>
      <c r="T22" s="257"/>
      <c r="U22" s="259"/>
      <c r="V22" s="256"/>
      <c r="W22" s="257"/>
      <c r="X22" s="257"/>
      <c r="Y22" s="257"/>
      <c r="Z22" s="257"/>
      <c r="AA22" s="257"/>
      <c r="AB22" s="257"/>
      <c r="AC22" s="259"/>
    </row>
    <row r="23" spans="1:29" ht="21.75" customHeight="1" x14ac:dyDescent="0.2">
      <c r="A23" s="71"/>
      <c r="B23" s="71"/>
      <c r="C23" s="71" t="s">
        <v>72</v>
      </c>
      <c r="D23" s="8">
        <v>450</v>
      </c>
      <c r="E23" s="8">
        <v>450</v>
      </c>
      <c r="F23" s="8">
        <v>450</v>
      </c>
      <c r="G23" s="8">
        <v>450</v>
      </c>
      <c r="H23" s="8">
        <v>450</v>
      </c>
      <c r="I23" s="8">
        <v>450</v>
      </c>
      <c r="J23" s="8">
        <v>450</v>
      </c>
      <c r="K23" s="8">
        <v>450</v>
      </c>
      <c r="L23" s="8">
        <v>450</v>
      </c>
      <c r="M23" s="81">
        <v>450</v>
      </c>
      <c r="N23" s="256"/>
      <c r="O23" s="257"/>
      <c r="P23" s="257"/>
      <c r="Q23" s="257"/>
      <c r="R23" s="257"/>
      <c r="S23" s="257"/>
      <c r="T23" s="257"/>
      <c r="U23" s="259"/>
      <c r="V23" s="256"/>
      <c r="W23" s="257"/>
      <c r="X23" s="257"/>
      <c r="Y23" s="257"/>
      <c r="Z23" s="257"/>
      <c r="AA23" s="257"/>
      <c r="AB23" s="257"/>
      <c r="AC23" s="259"/>
    </row>
    <row r="24" spans="1:29" ht="24.75" customHeight="1" thickBot="1" x14ac:dyDescent="0.25">
      <c r="A24" s="71"/>
      <c r="B24" s="71"/>
      <c r="C24" s="71" t="s">
        <v>73</v>
      </c>
      <c r="D24" s="8">
        <v>253</v>
      </c>
      <c r="E24" s="8">
        <v>253</v>
      </c>
      <c r="F24" s="8">
        <v>253</v>
      </c>
      <c r="G24" s="8">
        <v>253</v>
      </c>
      <c r="H24" s="8">
        <v>253</v>
      </c>
      <c r="I24" s="8">
        <v>253</v>
      </c>
      <c r="J24" s="8">
        <v>253</v>
      </c>
      <c r="K24" s="8">
        <v>253</v>
      </c>
      <c r="L24" s="8">
        <v>253</v>
      </c>
      <c r="M24" s="81">
        <v>253</v>
      </c>
      <c r="N24" s="256"/>
      <c r="O24" s="257"/>
      <c r="P24" s="257"/>
      <c r="Q24" s="257"/>
      <c r="R24" s="257"/>
      <c r="S24" s="257"/>
      <c r="T24" s="257"/>
      <c r="U24" s="259"/>
      <c r="V24" s="260"/>
      <c r="W24" s="261"/>
      <c r="X24" s="261"/>
      <c r="Y24" s="261"/>
      <c r="Z24" s="261"/>
      <c r="AA24" s="261"/>
      <c r="AB24" s="261"/>
      <c r="AC24" s="262"/>
    </row>
    <row r="25" spans="1:29" ht="23.25" customHeight="1" thickBot="1" x14ac:dyDescent="0.25">
      <c r="A25" s="71"/>
      <c r="B25" s="71"/>
      <c r="C25" s="71" t="s">
        <v>95</v>
      </c>
      <c r="D25" s="8">
        <v>1200</v>
      </c>
      <c r="E25" s="8">
        <v>1200</v>
      </c>
      <c r="F25" s="8">
        <v>1200</v>
      </c>
      <c r="G25" s="8">
        <v>1200</v>
      </c>
      <c r="H25" s="8">
        <v>1200</v>
      </c>
      <c r="I25" s="8">
        <v>1200</v>
      </c>
      <c r="J25" s="8">
        <v>1200</v>
      </c>
      <c r="K25" s="8">
        <v>1200</v>
      </c>
      <c r="L25" s="8">
        <v>1200</v>
      </c>
      <c r="M25" s="81">
        <v>1200</v>
      </c>
      <c r="N25" s="260"/>
      <c r="O25" s="261"/>
      <c r="P25" s="261"/>
      <c r="Q25" s="261"/>
      <c r="R25" s="261"/>
      <c r="S25" s="261"/>
      <c r="T25" s="261"/>
      <c r="U25" s="262"/>
      <c r="V25" s="18"/>
      <c r="W25" s="18"/>
    </row>
    <row r="26" spans="1:29" ht="120.75" customHeight="1" x14ac:dyDescent="0.2">
      <c r="A26" s="56" t="str">
        <f>'Приложение 1'!B18</f>
        <v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56" t="s">
        <v>119</v>
      </c>
      <c r="C26" s="56" t="s">
        <v>94</v>
      </c>
      <c r="D26" s="74">
        <f t="shared" ref="D26:M26" si="3">D27/D31*100</f>
        <v>7.4074074074074066</v>
      </c>
      <c r="E26" s="74">
        <f t="shared" si="3"/>
        <v>7.4074074074074066</v>
      </c>
      <c r="F26" s="74">
        <f t="shared" si="3"/>
        <v>7.4074074074074066</v>
      </c>
      <c r="G26" s="74">
        <f t="shared" si="3"/>
        <v>7.4074074074074066</v>
      </c>
      <c r="H26" s="74">
        <f t="shared" si="3"/>
        <v>7.4074074074074066</v>
      </c>
      <c r="I26" s="74">
        <f t="shared" si="3"/>
        <v>7.4074074074074066</v>
      </c>
      <c r="J26" s="74">
        <f t="shared" si="3"/>
        <v>7.4074074074074066</v>
      </c>
      <c r="K26" s="74">
        <f t="shared" si="3"/>
        <v>7.4074074074074066</v>
      </c>
      <c r="L26" s="74">
        <f t="shared" si="3"/>
        <v>7.4074074074074066</v>
      </c>
      <c r="M26" s="80">
        <f t="shared" si="3"/>
        <v>7.4074074074074066</v>
      </c>
      <c r="N26" s="263" t="s">
        <v>165</v>
      </c>
      <c r="O26" s="264"/>
      <c r="P26" s="264"/>
      <c r="Q26" s="264"/>
      <c r="R26" s="264"/>
      <c r="S26" s="264"/>
      <c r="T26" s="264"/>
      <c r="U26" s="258"/>
      <c r="V26" s="263" t="s">
        <v>140</v>
      </c>
      <c r="W26" s="264"/>
      <c r="X26" s="264"/>
      <c r="Y26" s="264"/>
      <c r="Z26" s="264"/>
      <c r="AA26" s="264"/>
      <c r="AB26" s="264"/>
      <c r="AC26" s="258"/>
    </row>
    <row r="27" spans="1:29" ht="111.75" customHeight="1" x14ac:dyDescent="0.2">
      <c r="A27" s="71"/>
      <c r="B27" s="71" t="s">
        <v>118</v>
      </c>
      <c r="C27" s="71" t="s">
        <v>0</v>
      </c>
      <c r="D27" s="71">
        <f>D28+D29+D30</f>
        <v>2</v>
      </c>
      <c r="E27" s="71">
        <f t="shared" ref="E27:M27" si="4">E28+E29+E30</f>
        <v>2</v>
      </c>
      <c r="F27" s="71">
        <f t="shared" si="4"/>
        <v>2</v>
      </c>
      <c r="G27" s="71">
        <f t="shared" si="4"/>
        <v>2</v>
      </c>
      <c r="H27" s="71">
        <f t="shared" si="4"/>
        <v>2</v>
      </c>
      <c r="I27" s="71">
        <f t="shared" si="4"/>
        <v>2</v>
      </c>
      <c r="J27" s="71">
        <f t="shared" si="4"/>
        <v>2</v>
      </c>
      <c r="K27" s="71">
        <f t="shared" si="4"/>
        <v>2</v>
      </c>
      <c r="L27" s="71">
        <f t="shared" si="4"/>
        <v>2</v>
      </c>
      <c r="M27" s="82">
        <f t="shared" si="4"/>
        <v>2</v>
      </c>
      <c r="N27" s="256"/>
      <c r="O27" s="257"/>
      <c r="P27" s="257"/>
      <c r="Q27" s="257"/>
      <c r="R27" s="257"/>
      <c r="S27" s="257"/>
      <c r="T27" s="257"/>
      <c r="U27" s="259"/>
      <c r="V27" s="256"/>
      <c r="W27" s="257"/>
      <c r="X27" s="257"/>
      <c r="Y27" s="257"/>
      <c r="Z27" s="257"/>
      <c r="AA27" s="257"/>
      <c r="AB27" s="257"/>
      <c r="AC27" s="259"/>
    </row>
    <row r="28" spans="1:29" ht="27" customHeight="1" x14ac:dyDescent="0.2">
      <c r="A28" s="71"/>
      <c r="B28" s="71"/>
      <c r="C28" s="71" t="s">
        <v>70</v>
      </c>
      <c r="D28" s="71">
        <v>2</v>
      </c>
      <c r="E28" s="71">
        <v>2</v>
      </c>
      <c r="F28" s="71">
        <v>2</v>
      </c>
      <c r="G28" s="71">
        <v>2</v>
      </c>
      <c r="H28" s="71">
        <v>2</v>
      </c>
      <c r="I28" s="71">
        <v>2</v>
      </c>
      <c r="J28" s="71">
        <v>2</v>
      </c>
      <c r="K28" s="71">
        <v>2</v>
      </c>
      <c r="L28" s="71">
        <v>2</v>
      </c>
      <c r="M28" s="82">
        <v>2</v>
      </c>
      <c r="N28" s="256"/>
      <c r="O28" s="257"/>
      <c r="P28" s="257"/>
      <c r="Q28" s="257"/>
      <c r="R28" s="257"/>
      <c r="S28" s="257"/>
      <c r="T28" s="257"/>
      <c r="U28" s="259"/>
      <c r="V28" s="256"/>
      <c r="W28" s="257"/>
      <c r="X28" s="257"/>
      <c r="Y28" s="257"/>
      <c r="Z28" s="257"/>
      <c r="AA28" s="257"/>
      <c r="AB28" s="257"/>
      <c r="AC28" s="259"/>
    </row>
    <row r="29" spans="1:29" ht="27.75" customHeight="1" x14ac:dyDescent="0.2">
      <c r="A29" s="71"/>
      <c r="B29" s="71"/>
      <c r="C29" s="71" t="s">
        <v>71</v>
      </c>
      <c r="D29" s="71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82">
        <v>0</v>
      </c>
      <c r="N29" s="256"/>
      <c r="O29" s="257"/>
      <c r="P29" s="257"/>
      <c r="Q29" s="257"/>
      <c r="R29" s="257"/>
      <c r="S29" s="257"/>
      <c r="T29" s="257"/>
      <c r="U29" s="259"/>
      <c r="V29" s="256"/>
      <c r="W29" s="257"/>
      <c r="X29" s="257"/>
      <c r="Y29" s="257"/>
      <c r="Z29" s="257"/>
      <c r="AA29" s="257"/>
      <c r="AB29" s="257"/>
      <c r="AC29" s="259"/>
    </row>
    <row r="30" spans="1:29" ht="27.75" customHeight="1" x14ac:dyDescent="0.2">
      <c r="A30" s="71"/>
      <c r="B30" s="71"/>
      <c r="C30" s="71" t="s">
        <v>95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82">
        <v>0</v>
      </c>
      <c r="N30" s="256"/>
      <c r="O30" s="257"/>
      <c r="P30" s="257"/>
      <c r="Q30" s="257"/>
      <c r="R30" s="257"/>
      <c r="S30" s="257"/>
      <c r="T30" s="257"/>
      <c r="U30" s="259"/>
      <c r="V30" s="256"/>
      <c r="W30" s="257"/>
      <c r="X30" s="257"/>
      <c r="Y30" s="257"/>
      <c r="Z30" s="257"/>
      <c r="AA30" s="257"/>
      <c r="AB30" s="257"/>
      <c r="AC30" s="259"/>
    </row>
    <row r="31" spans="1:29" ht="24.75" customHeight="1" x14ac:dyDescent="0.2">
      <c r="A31" s="71"/>
      <c r="B31" s="71" t="s">
        <v>77</v>
      </c>
      <c r="C31" s="71" t="s">
        <v>0</v>
      </c>
      <c r="D31" s="71">
        <f t="shared" ref="D31:M31" si="5">SUM(D32:D35)</f>
        <v>27</v>
      </c>
      <c r="E31" s="71">
        <f t="shared" si="5"/>
        <v>27</v>
      </c>
      <c r="F31" s="71">
        <f t="shared" si="5"/>
        <v>27</v>
      </c>
      <c r="G31" s="71">
        <f t="shared" si="5"/>
        <v>27</v>
      </c>
      <c r="H31" s="71">
        <f t="shared" si="5"/>
        <v>27</v>
      </c>
      <c r="I31" s="71">
        <f t="shared" si="5"/>
        <v>27</v>
      </c>
      <c r="J31" s="71">
        <f t="shared" si="5"/>
        <v>27</v>
      </c>
      <c r="K31" s="71">
        <f t="shared" si="5"/>
        <v>27</v>
      </c>
      <c r="L31" s="71">
        <f t="shared" si="5"/>
        <v>27</v>
      </c>
      <c r="M31" s="82">
        <f t="shared" si="5"/>
        <v>27</v>
      </c>
      <c r="N31" s="256"/>
      <c r="O31" s="257"/>
      <c r="P31" s="257"/>
      <c r="Q31" s="257"/>
      <c r="R31" s="257"/>
      <c r="S31" s="257"/>
      <c r="T31" s="257"/>
      <c r="U31" s="259"/>
      <c r="V31" s="256"/>
      <c r="W31" s="257"/>
      <c r="X31" s="257"/>
      <c r="Y31" s="257"/>
      <c r="Z31" s="257"/>
      <c r="AA31" s="257"/>
      <c r="AB31" s="257"/>
      <c r="AC31" s="259"/>
    </row>
    <row r="32" spans="1:29" ht="27" customHeight="1" x14ac:dyDescent="0.2">
      <c r="A32" s="71"/>
      <c r="B32" s="71"/>
      <c r="C32" s="71" t="s">
        <v>70</v>
      </c>
      <c r="D32" s="71">
        <v>9</v>
      </c>
      <c r="E32" s="71">
        <v>9</v>
      </c>
      <c r="F32" s="71">
        <v>9</v>
      </c>
      <c r="G32" s="71">
        <v>9</v>
      </c>
      <c r="H32" s="71">
        <v>9</v>
      </c>
      <c r="I32" s="71">
        <v>9</v>
      </c>
      <c r="J32" s="71">
        <v>9</v>
      </c>
      <c r="K32" s="71">
        <v>9</v>
      </c>
      <c r="L32" s="71">
        <v>9</v>
      </c>
      <c r="M32" s="82">
        <v>9</v>
      </c>
      <c r="N32" s="256"/>
      <c r="O32" s="257"/>
      <c r="P32" s="257"/>
      <c r="Q32" s="257"/>
      <c r="R32" s="257"/>
      <c r="S32" s="257"/>
      <c r="T32" s="257"/>
      <c r="U32" s="259"/>
      <c r="V32" s="256"/>
      <c r="W32" s="257"/>
      <c r="X32" s="257"/>
      <c r="Y32" s="257"/>
      <c r="Z32" s="257"/>
      <c r="AA32" s="257"/>
      <c r="AB32" s="257"/>
      <c r="AC32" s="259"/>
    </row>
    <row r="33" spans="1:30" ht="27.75" customHeight="1" x14ac:dyDescent="0.2">
      <c r="A33" s="71"/>
      <c r="B33" s="71"/>
      <c r="C33" s="71" t="s">
        <v>71</v>
      </c>
      <c r="D33" s="71">
        <v>18</v>
      </c>
      <c r="E33" s="71">
        <v>18</v>
      </c>
      <c r="F33" s="71">
        <v>18</v>
      </c>
      <c r="G33" s="71">
        <v>18</v>
      </c>
      <c r="H33" s="71">
        <v>18</v>
      </c>
      <c r="I33" s="71">
        <v>18</v>
      </c>
      <c r="J33" s="71">
        <v>18</v>
      </c>
      <c r="K33" s="71">
        <v>18</v>
      </c>
      <c r="L33" s="71">
        <v>18</v>
      </c>
      <c r="M33" s="82">
        <v>18</v>
      </c>
      <c r="N33" s="256"/>
      <c r="O33" s="257"/>
      <c r="P33" s="257"/>
      <c r="Q33" s="257"/>
      <c r="R33" s="257"/>
      <c r="S33" s="257"/>
      <c r="T33" s="257"/>
      <c r="U33" s="259"/>
      <c r="V33" s="256"/>
      <c r="W33" s="257"/>
      <c r="X33" s="257"/>
      <c r="Y33" s="257"/>
      <c r="Z33" s="257"/>
      <c r="AA33" s="257"/>
      <c r="AB33" s="257"/>
      <c r="AC33" s="259"/>
    </row>
    <row r="34" spans="1:30" ht="27.75" customHeight="1" x14ac:dyDescent="0.2">
      <c r="A34" s="71"/>
      <c r="B34" s="71"/>
      <c r="C34" s="71" t="s">
        <v>121</v>
      </c>
      <c r="D34" s="71"/>
      <c r="E34" s="71"/>
      <c r="F34" s="71"/>
      <c r="G34" s="71"/>
      <c r="H34" s="71"/>
      <c r="I34" s="76"/>
      <c r="J34" s="77"/>
      <c r="K34" s="77"/>
      <c r="L34" s="77"/>
      <c r="M34" s="78"/>
      <c r="N34" s="256"/>
      <c r="O34" s="257"/>
      <c r="P34" s="257"/>
      <c r="Q34" s="257"/>
      <c r="R34" s="257"/>
      <c r="S34" s="257"/>
      <c r="T34" s="257"/>
      <c r="U34" s="259"/>
      <c r="V34" s="256"/>
      <c r="W34" s="257"/>
      <c r="X34" s="257"/>
      <c r="Y34" s="257"/>
      <c r="Z34" s="257"/>
      <c r="AA34" s="257"/>
      <c r="AB34" s="257"/>
      <c r="AC34" s="259"/>
    </row>
    <row r="35" spans="1:30" ht="21.75" customHeight="1" thickBot="1" x14ac:dyDescent="0.25">
      <c r="A35" s="71"/>
      <c r="B35" s="71"/>
      <c r="C35" s="71" t="s">
        <v>95</v>
      </c>
      <c r="D35" s="71"/>
      <c r="E35" s="71"/>
      <c r="F35" s="71"/>
      <c r="G35" s="71"/>
      <c r="H35" s="71"/>
      <c r="I35" s="76"/>
      <c r="J35" s="77"/>
      <c r="K35" s="77"/>
      <c r="L35" s="77"/>
      <c r="M35" s="78"/>
      <c r="N35" s="260"/>
      <c r="O35" s="261"/>
      <c r="P35" s="261"/>
      <c r="Q35" s="261"/>
      <c r="R35" s="261"/>
      <c r="S35" s="261"/>
      <c r="T35" s="261"/>
      <c r="U35" s="262"/>
      <c r="V35" s="260"/>
      <c r="W35" s="261"/>
      <c r="X35" s="261"/>
      <c r="Y35" s="261"/>
      <c r="Z35" s="261"/>
      <c r="AA35" s="261"/>
      <c r="AB35" s="261"/>
      <c r="AC35" s="262"/>
    </row>
    <row r="36" spans="1:30" ht="120.75" customHeight="1" x14ac:dyDescent="0.2">
      <c r="A36" s="56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36" s="56" t="s">
        <v>96</v>
      </c>
      <c r="C36" s="56" t="s">
        <v>71</v>
      </c>
      <c r="D36" s="57">
        <f t="shared" ref="D36:M36" si="6">D37/D38*100</f>
        <v>93.354713819305999</v>
      </c>
      <c r="E36" s="57">
        <f t="shared" si="6"/>
        <v>93.768795210099981</v>
      </c>
      <c r="F36" s="57">
        <f t="shared" si="6"/>
        <v>94.134299048736324</v>
      </c>
      <c r="G36" s="57">
        <f t="shared" si="6"/>
        <v>94.459299944592999</v>
      </c>
      <c r="H36" s="57">
        <f t="shared" si="6"/>
        <v>94.750176896213276</v>
      </c>
      <c r="I36" s="57">
        <f t="shared" si="6"/>
        <v>94.750176896213276</v>
      </c>
      <c r="J36" s="57">
        <f t="shared" si="6"/>
        <v>94.750176896213276</v>
      </c>
      <c r="K36" s="57">
        <f t="shared" si="6"/>
        <v>94.750176896213276</v>
      </c>
      <c r="L36" s="57">
        <f t="shared" si="6"/>
        <v>95.012036173581137</v>
      </c>
      <c r="M36" s="57">
        <f t="shared" si="6"/>
        <v>95.249013653921637</v>
      </c>
      <c r="N36" s="274" t="s">
        <v>175</v>
      </c>
      <c r="O36" s="275"/>
      <c r="P36" s="275"/>
      <c r="Q36" s="275"/>
      <c r="R36" s="275"/>
      <c r="S36" s="275"/>
      <c r="T36" s="275"/>
      <c r="U36" s="276"/>
      <c r="V36" s="18"/>
      <c r="W36" s="18"/>
    </row>
    <row r="37" spans="1:30" ht="81.75" customHeight="1" x14ac:dyDescent="0.2">
      <c r="A37" s="71"/>
      <c r="B37" s="71"/>
      <c r="C37" s="71" t="s">
        <v>98</v>
      </c>
      <c r="D37" s="71">
        <v>64622</v>
      </c>
      <c r="E37" s="71">
        <v>69222</v>
      </c>
      <c r="F37" s="71">
        <v>73822</v>
      </c>
      <c r="G37" s="71">
        <v>78422</v>
      </c>
      <c r="H37" s="71">
        <v>83022</v>
      </c>
      <c r="I37" s="71">
        <v>83022</v>
      </c>
      <c r="J37" s="71">
        <v>83022</v>
      </c>
      <c r="K37" s="71">
        <v>83022</v>
      </c>
      <c r="L37" s="71">
        <f>H38</f>
        <v>87622</v>
      </c>
      <c r="M37" s="82">
        <f>L38</f>
        <v>92222</v>
      </c>
      <c r="N37" s="277"/>
      <c r="O37" s="278"/>
      <c r="P37" s="278"/>
      <c r="Q37" s="278"/>
      <c r="R37" s="278"/>
      <c r="S37" s="278"/>
      <c r="T37" s="278"/>
      <c r="U37" s="279"/>
      <c r="V37" s="18"/>
      <c r="W37" s="18"/>
    </row>
    <row r="38" spans="1:30" ht="113.25" customHeight="1" x14ac:dyDescent="0.2">
      <c r="A38" s="71"/>
      <c r="B38" s="71"/>
      <c r="C38" s="71" t="s">
        <v>97</v>
      </c>
      <c r="D38" s="71">
        <v>69222</v>
      </c>
      <c r="E38" s="71">
        <v>73822</v>
      </c>
      <c r="F38" s="71">
        <v>78422</v>
      </c>
      <c r="G38" s="71">
        <v>83022</v>
      </c>
      <c r="H38" s="71">
        <f>G38+4600</f>
        <v>87622</v>
      </c>
      <c r="I38" s="71">
        <v>87622</v>
      </c>
      <c r="J38" s="71">
        <v>87622</v>
      </c>
      <c r="K38" s="71">
        <v>87622</v>
      </c>
      <c r="L38" s="71">
        <f>87622+4600</f>
        <v>92222</v>
      </c>
      <c r="M38" s="82">
        <f>L38+4600</f>
        <v>96822</v>
      </c>
      <c r="N38" s="277"/>
      <c r="O38" s="278"/>
      <c r="P38" s="278"/>
      <c r="Q38" s="278"/>
      <c r="R38" s="278"/>
      <c r="S38" s="278"/>
      <c r="T38" s="278"/>
      <c r="U38" s="279"/>
      <c r="V38" s="18"/>
      <c r="W38" s="18"/>
    </row>
    <row r="39" spans="1:30" ht="138.75" customHeight="1" x14ac:dyDescent="0.35">
      <c r="A39" s="56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56" t="s">
        <v>14</v>
      </c>
      <c r="C39" s="56" t="s">
        <v>64</v>
      </c>
      <c r="D39" s="57">
        <f>D40/D41*100</f>
        <v>13.75818791462712</v>
      </c>
      <c r="E39" s="57">
        <f>D39+1</f>
        <v>14.75818791462712</v>
      </c>
      <c r="F39" s="57">
        <f>E39+1</f>
        <v>15.75818791462712</v>
      </c>
      <c r="G39" s="57">
        <f>F39+1</f>
        <v>16.758187914627122</v>
      </c>
      <c r="H39" s="57">
        <f>G39+1</f>
        <v>17.758187914627122</v>
      </c>
      <c r="I39" s="57">
        <f>H39</f>
        <v>17.758187914627122</v>
      </c>
      <c r="J39" s="57">
        <f>I39</f>
        <v>17.758187914627122</v>
      </c>
      <c r="K39" s="57">
        <f>J39</f>
        <v>17.758187914627122</v>
      </c>
      <c r="L39" s="57">
        <f>K39+1</f>
        <v>18.758187914627122</v>
      </c>
      <c r="M39" s="57">
        <f>L39+1</f>
        <v>19.758187914627122</v>
      </c>
      <c r="N39" s="302" t="s">
        <v>176</v>
      </c>
      <c r="O39" s="303"/>
      <c r="P39" s="303"/>
      <c r="Q39" s="303"/>
      <c r="R39" s="303"/>
      <c r="S39" s="303"/>
      <c r="T39" s="303"/>
      <c r="U39" s="304"/>
      <c r="V39" s="18"/>
      <c r="W39" s="67"/>
      <c r="X39" s="67"/>
      <c r="Y39" s="67"/>
      <c r="Z39" s="67"/>
      <c r="AA39" s="67"/>
      <c r="AB39" s="67"/>
      <c r="AC39" s="67"/>
      <c r="AD39" s="29"/>
    </row>
    <row r="40" spans="1:30" ht="231" customHeight="1" x14ac:dyDescent="0.2">
      <c r="A40" s="11"/>
      <c r="B40" s="11"/>
      <c r="C40" s="11" t="s">
        <v>78</v>
      </c>
      <c r="D40" s="11">
        <v>31100237.57</v>
      </c>
      <c r="E40" s="11">
        <f>D40*1.1</f>
        <v>34210261.327</v>
      </c>
      <c r="F40" s="55">
        <f>E40*1.1</f>
        <v>37631287.459700003</v>
      </c>
      <c r="G40" s="55">
        <f>F40*1.1</f>
        <v>41394416.205670007</v>
      </c>
      <c r="H40" s="55">
        <f>G40*1.1</f>
        <v>45533857.826237008</v>
      </c>
      <c r="I40" s="55">
        <f>H40*1.262</f>
        <v>57463728.576711103</v>
      </c>
      <c r="J40" s="55">
        <f>I40*1.262</f>
        <v>72519225.463809416</v>
      </c>
      <c r="K40" s="55">
        <f>J40*1.262</f>
        <v>91519262.535327479</v>
      </c>
      <c r="L40" s="55">
        <f>K40*1.1</f>
        <v>100671188.78886023</v>
      </c>
      <c r="M40" s="73">
        <f>L40*1.1</f>
        <v>110738307.66774626</v>
      </c>
      <c r="N40" s="305"/>
      <c r="O40" s="306"/>
      <c r="P40" s="306"/>
      <c r="Q40" s="306"/>
      <c r="R40" s="306"/>
      <c r="S40" s="306"/>
      <c r="T40" s="306"/>
      <c r="U40" s="307"/>
      <c r="V40" s="18"/>
      <c r="W40" s="18"/>
      <c r="Z40" s="70"/>
    </row>
    <row r="41" spans="1:30" ht="48" customHeight="1" thickBot="1" x14ac:dyDescent="0.25">
      <c r="A41" s="11"/>
      <c r="B41" s="11"/>
      <c r="C41" s="11" t="s">
        <v>79</v>
      </c>
      <c r="D41" s="11">
        <v>226048937.28</v>
      </c>
      <c r="E41" s="11"/>
      <c r="F41" s="11"/>
      <c r="G41" s="11"/>
      <c r="H41" s="11"/>
      <c r="I41" s="22" t="s">
        <v>111</v>
      </c>
      <c r="J41" s="19"/>
      <c r="K41" s="19"/>
      <c r="L41" s="19"/>
      <c r="M41" s="19"/>
      <c r="N41" s="305"/>
      <c r="O41" s="306"/>
      <c r="P41" s="306"/>
      <c r="Q41" s="306"/>
      <c r="R41" s="306"/>
      <c r="S41" s="306"/>
      <c r="T41" s="306"/>
      <c r="U41" s="307"/>
      <c r="V41" s="18"/>
      <c r="W41" s="18"/>
    </row>
    <row r="42" spans="1:30" ht="176.25" customHeight="1" x14ac:dyDescent="0.2">
      <c r="A42" s="25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2" s="25" t="s">
        <v>13</v>
      </c>
      <c r="C42" s="25" t="s">
        <v>84</v>
      </c>
      <c r="D42" s="25">
        <f>SUM(D43:D48)</f>
        <v>42</v>
      </c>
      <c r="E42" s="25">
        <f>SUM(E43:E48)</f>
        <v>42</v>
      </c>
      <c r="F42" s="25">
        <f>SUM(F43:F48)</f>
        <v>42</v>
      </c>
      <c r="G42" s="25">
        <f>SUM(G43:G48)</f>
        <v>42</v>
      </c>
      <c r="H42" s="25">
        <f>SUM(H43:H48)</f>
        <v>42</v>
      </c>
      <c r="I42" s="26"/>
      <c r="J42" s="27"/>
      <c r="K42" s="27"/>
      <c r="L42" s="27"/>
      <c r="M42" s="44"/>
      <c r="N42" s="293" t="s">
        <v>177</v>
      </c>
      <c r="O42" s="294"/>
      <c r="P42" s="294"/>
      <c r="Q42" s="294"/>
      <c r="R42" s="294"/>
      <c r="S42" s="294"/>
      <c r="T42" s="294"/>
      <c r="U42" s="294"/>
      <c r="V42" s="294"/>
      <c r="W42" s="294"/>
      <c r="X42" s="294"/>
      <c r="Y42" s="294"/>
      <c r="Z42" s="294"/>
      <c r="AA42" s="295"/>
      <c r="AB42" s="309" t="s">
        <v>152</v>
      </c>
      <c r="AC42" s="312" t="s">
        <v>151</v>
      </c>
      <c r="AD42" s="313"/>
    </row>
    <row r="43" spans="1:30" ht="27" customHeight="1" x14ac:dyDescent="0.2">
      <c r="A43" s="25"/>
      <c r="B43" s="291" t="s">
        <v>80</v>
      </c>
      <c r="C43" s="25" t="s">
        <v>70</v>
      </c>
      <c r="D43" s="25">
        <v>8</v>
      </c>
      <c r="E43" s="25">
        <v>8</v>
      </c>
      <c r="F43" s="25">
        <v>8</v>
      </c>
      <c r="G43" s="25">
        <v>8</v>
      </c>
      <c r="H43" s="25">
        <v>8</v>
      </c>
      <c r="I43" s="26"/>
      <c r="J43" s="27"/>
      <c r="K43" s="27"/>
      <c r="L43" s="27"/>
      <c r="M43" s="44"/>
      <c r="N43" s="296"/>
      <c r="O43" s="297"/>
      <c r="P43" s="297"/>
      <c r="Q43" s="297"/>
      <c r="R43" s="297"/>
      <c r="S43" s="297"/>
      <c r="T43" s="297"/>
      <c r="U43" s="297"/>
      <c r="V43" s="297"/>
      <c r="W43" s="297"/>
      <c r="X43" s="297"/>
      <c r="Y43" s="297"/>
      <c r="Z43" s="297"/>
      <c r="AA43" s="298"/>
      <c r="AB43" s="310"/>
      <c r="AC43" s="314"/>
      <c r="AD43" s="315"/>
    </row>
    <row r="44" spans="1:30" ht="21.75" customHeight="1" x14ac:dyDescent="0.2">
      <c r="A44" s="25"/>
      <c r="B44" s="291"/>
      <c r="C44" s="25" t="s">
        <v>71</v>
      </c>
      <c r="D44" s="25">
        <v>8</v>
      </c>
      <c r="E44" s="25">
        <v>8</v>
      </c>
      <c r="F44" s="25">
        <v>8</v>
      </c>
      <c r="G44" s="25">
        <v>8</v>
      </c>
      <c r="H44" s="25">
        <v>8</v>
      </c>
      <c r="I44" s="26"/>
      <c r="J44" s="27"/>
      <c r="K44" s="27"/>
      <c r="L44" s="27"/>
      <c r="M44" s="44"/>
      <c r="N44" s="296"/>
      <c r="O44" s="297"/>
      <c r="P44" s="297"/>
      <c r="Q44" s="297"/>
      <c r="R44" s="297"/>
      <c r="S44" s="297"/>
      <c r="T44" s="297"/>
      <c r="U44" s="297"/>
      <c r="V44" s="297"/>
      <c r="W44" s="297"/>
      <c r="X44" s="297"/>
      <c r="Y44" s="297"/>
      <c r="Z44" s="297"/>
      <c r="AA44" s="298"/>
      <c r="AB44" s="310"/>
      <c r="AC44" s="314"/>
      <c r="AD44" s="315"/>
    </row>
    <row r="45" spans="1:30" ht="22.5" customHeight="1" x14ac:dyDescent="0.2">
      <c r="A45" s="25"/>
      <c r="B45" s="291"/>
      <c r="C45" s="25" t="s">
        <v>72</v>
      </c>
      <c r="D45" s="25">
        <v>8</v>
      </c>
      <c r="E45" s="25">
        <v>8</v>
      </c>
      <c r="F45" s="25">
        <v>8</v>
      </c>
      <c r="G45" s="25">
        <v>8</v>
      </c>
      <c r="H45" s="25">
        <v>8</v>
      </c>
      <c r="I45" s="26"/>
      <c r="J45" s="27"/>
      <c r="K45" s="27"/>
      <c r="L45" s="27"/>
      <c r="M45" s="44"/>
      <c r="N45" s="296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8"/>
      <c r="AB45" s="310"/>
      <c r="AC45" s="314"/>
      <c r="AD45" s="315"/>
    </row>
    <row r="46" spans="1:30" ht="20.25" customHeight="1" x14ac:dyDescent="0.2">
      <c r="A46" s="25"/>
      <c r="B46" s="291"/>
      <c r="C46" s="25" t="s">
        <v>73</v>
      </c>
      <c r="D46" s="25">
        <v>8</v>
      </c>
      <c r="E46" s="25">
        <v>8</v>
      </c>
      <c r="F46" s="25">
        <v>8</v>
      </c>
      <c r="G46" s="25">
        <v>8</v>
      </c>
      <c r="H46" s="25">
        <v>8</v>
      </c>
      <c r="I46" s="26"/>
      <c r="J46" s="27"/>
      <c r="K46" s="27"/>
      <c r="L46" s="27"/>
      <c r="M46" s="44"/>
      <c r="N46" s="296"/>
      <c r="O46" s="297"/>
      <c r="P46" s="297"/>
      <c r="Q46" s="297"/>
      <c r="R46" s="297"/>
      <c r="S46" s="297"/>
      <c r="T46" s="297"/>
      <c r="U46" s="297"/>
      <c r="V46" s="297"/>
      <c r="W46" s="297"/>
      <c r="X46" s="297"/>
      <c r="Y46" s="297"/>
      <c r="Z46" s="297"/>
      <c r="AA46" s="298"/>
      <c r="AB46" s="310"/>
      <c r="AC46" s="314"/>
      <c r="AD46" s="315"/>
    </row>
    <row r="47" spans="1:30" ht="21.75" customHeight="1" x14ac:dyDescent="0.2">
      <c r="A47" s="25"/>
      <c r="B47" s="291"/>
      <c r="C47" s="25" t="s">
        <v>95</v>
      </c>
      <c r="D47" s="25">
        <v>5</v>
      </c>
      <c r="E47" s="25">
        <v>5</v>
      </c>
      <c r="F47" s="25">
        <v>5</v>
      </c>
      <c r="G47" s="25">
        <v>5</v>
      </c>
      <c r="H47" s="25">
        <v>5</v>
      </c>
      <c r="I47" s="26"/>
      <c r="J47" s="27"/>
      <c r="K47" s="27"/>
      <c r="L47" s="27"/>
      <c r="M47" s="44"/>
      <c r="N47" s="296"/>
      <c r="O47" s="297"/>
      <c r="P47" s="297"/>
      <c r="Q47" s="297"/>
      <c r="R47" s="297"/>
      <c r="S47" s="297"/>
      <c r="T47" s="297"/>
      <c r="U47" s="297"/>
      <c r="V47" s="297"/>
      <c r="W47" s="297"/>
      <c r="X47" s="297"/>
      <c r="Y47" s="297"/>
      <c r="Z47" s="297"/>
      <c r="AA47" s="298"/>
      <c r="AB47" s="310"/>
      <c r="AC47" s="314"/>
      <c r="AD47" s="315"/>
    </row>
    <row r="48" spans="1:30" ht="156.75" customHeight="1" thickBot="1" x14ac:dyDescent="0.25">
      <c r="A48" s="25"/>
      <c r="B48" s="291"/>
      <c r="C48" s="25" t="s">
        <v>81</v>
      </c>
      <c r="D48" s="25">
        <v>5</v>
      </c>
      <c r="E48" s="25">
        <v>5</v>
      </c>
      <c r="F48" s="25">
        <v>5</v>
      </c>
      <c r="G48" s="25">
        <v>5</v>
      </c>
      <c r="H48" s="25">
        <v>5</v>
      </c>
      <c r="I48" s="26"/>
      <c r="J48" s="27"/>
      <c r="K48" s="27"/>
      <c r="L48" s="27"/>
      <c r="M48" s="44"/>
      <c r="N48" s="299"/>
      <c r="O48" s="30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1"/>
      <c r="AB48" s="311"/>
      <c r="AC48" s="316"/>
      <c r="AD48" s="317"/>
    </row>
    <row r="49" spans="1:28" ht="24" thickBot="1" x14ac:dyDescent="0.4">
      <c r="A49" s="289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49" s="289"/>
      <c r="C49" s="289"/>
      <c r="D49" s="289"/>
      <c r="E49" s="289"/>
      <c r="F49" s="289"/>
      <c r="G49" s="289"/>
      <c r="H49" s="289"/>
      <c r="I49" s="22"/>
      <c r="J49" s="19"/>
      <c r="K49" s="19"/>
      <c r="L49" s="19"/>
      <c r="M49" s="19"/>
      <c r="N49" s="29"/>
      <c r="O49" s="29"/>
      <c r="P49" s="29"/>
      <c r="Q49" s="29"/>
      <c r="R49" s="29"/>
      <c r="S49" s="29"/>
      <c r="T49" s="29"/>
      <c r="U49" s="29"/>
      <c r="V49" s="18"/>
      <c r="W49" s="18"/>
    </row>
    <row r="50" spans="1:28" ht="136.5" customHeight="1" x14ac:dyDescent="0.2">
      <c r="A50" s="25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0" s="25" t="s">
        <v>56</v>
      </c>
      <c r="C50" s="25" t="s">
        <v>71</v>
      </c>
      <c r="D50" s="30">
        <f>D51/D52*100</f>
        <v>100</v>
      </c>
      <c r="E50" s="30">
        <f>E51/E52*100</f>
        <v>100</v>
      </c>
      <c r="F50" s="30">
        <f>F51/F52*100</f>
        <v>100</v>
      </c>
      <c r="G50" s="30">
        <f>G51/G52*100</f>
        <v>100</v>
      </c>
      <c r="H50" s="30">
        <f>H51/H52*100</f>
        <v>100</v>
      </c>
      <c r="I50" s="26"/>
      <c r="J50" s="27"/>
      <c r="K50" s="27"/>
      <c r="L50" s="27"/>
      <c r="M50" s="44"/>
      <c r="N50" s="327" t="s">
        <v>138</v>
      </c>
      <c r="O50" s="328"/>
      <c r="P50" s="328"/>
      <c r="Q50" s="328"/>
      <c r="R50" s="328"/>
      <c r="S50" s="328"/>
      <c r="T50" s="328"/>
      <c r="U50" s="329"/>
      <c r="V50" s="18"/>
      <c r="W50" s="18"/>
    </row>
    <row r="51" spans="1:28" ht="56.25" x14ac:dyDescent="0.2">
      <c r="A51" s="25"/>
      <c r="B51" s="25"/>
      <c r="C51" s="25" t="s">
        <v>82</v>
      </c>
      <c r="D51" s="25">
        <v>18</v>
      </c>
      <c r="E51" s="25">
        <v>18</v>
      </c>
      <c r="F51" s="25">
        <v>18</v>
      </c>
      <c r="G51" s="25">
        <v>18</v>
      </c>
      <c r="H51" s="25">
        <v>18</v>
      </c>
      <c r="I51" s="26"/>
      <c r="J51" s="27"/>
      <c r="K51" s="27"/>
      <c r="L51" s="27"/>
      <c r="M51" s="44"/>
      <c r="N51" s="330"/>
      <c r="O51" s="331"/>
      <c r="P51" s="331"/>
      <c r="Q51" s="331"/>
      <c r="R51" s="331"/>
      <c r="S51" s="331"/>
      <c r="T51" s="331"/>
      <c r="U51" s="332"/>
      <c r="V51" s="18"/>
      <c r="W51" s="18"/>
    </row>
    <row r="52" spans="1:28" ht="94.5" thickBot="1" x14ac:dyDescent="0.25">
      <c r="A52" s="25"/>
      <c r="B52" s="25"/>
      <c r="C52" s="25" t="s">
        <v>83</v>
      </c>
      <c r="D52" s="25">
        <v>18</v>
      </c>
      <c r="E52" s="25">
        <v>18</v>
      </c>
      <c r="F52" s="25">
        <v>18</v>
      </c>
      <c r="G52" s="25">
        <v>18</v>
      </c>
      <c r="H52" s="25">
        <v>18</v>
      </c>
      <c r="I52" s="26"/>
      <c r="J52" s="27"/>
      <c r="K52" s="27"/>
      <c r="L52" s="27"/>
      <c r="M52" s="44"/>
      <c r="N52" s="333"/>
      <c r="O52" s="334"/>
      <c r="P52" s="334"/>
      <c r="Q52" s="334"/>
      <c r="R52" s="334"/>
      <c r="S52" s="334"/>
      <c r="T52" s="334"/>
      <c r="U52" s="335"/>
      <c r="V52" s="18"/>
      <c r="W52" s="18"/>
    </row>
    <row r="53" spans="1:28" s="10" customFormat="1" ht="134.25" customHeight="1" x14ac:dyDescent="0.2">
      <c r="A53" s="25" t="str">
        <f>'Приложение 1'!B23</f>
        <v>1.2.2. Рост ежегодной посещаемости муниципальных музеев;</v>
      </c>
      <c r="B53" s="25" t="s">
        <v>58</v>
      </c>
      <c r="C53" s="25" t="s">
        <v>70</v>
      </c>
      <c r="D53" s="30">
        <f>D54/D55*1000</f>
        <v>192.34002169197399</v>
      </c>
      <c r="E53" s="30">
        <f>E54/E55*1000</f>
        <v>200.03389370932757</v>
      </c>
      <c r="F53" s="30">
        <f>F54/F55*1000</f>
        <v>206.03308026030368</v>
      </c>
      <c r="G53" s="30">
        <f>G54/G55*1000</f>
        <v>212.21529284164859</v>
      </c>
      <c r="H53" s="30">
        <f>H54/H55*1000</f>
        <v>218.58053145336225</v>
      </c>
      <c r="I53" s="26"/>
      <c r="J53" s="27"/>
      <c r="K53" s="27"/>
      <c r="L53" s="27"/>
      <c r="M53" s="44"/>
      <c r="N53" s="318" t="s">
        <v>137</v>
      </c>
      <c r="O53" s="319"/>
      <c r="P53" s="319"/>
      <c r="Q53" s="319"/>
      <c r="R53" s="319"/>
      <c r="S53" s="319"/>
      <c r="T53" s="319"/>
      <c r="U53" s="320"/>
      <c r="V53" s="31"/>
      <c r="W53" s="31"/>
    </row>
    <row r="54" spans="1:28" ht="23.25" customHeight="1" x14ac:dyDescent="0.2">
      <c r="A54" s="25"/>
      <c r="B54" s="25"/>
      <c r="C54" s="25" t="s">
        <v>85</v>
      </c>
      <c r="D54" s="25">
        <v>28374</v>
      </c>
      <c r="E54" s="25">
        <v>29509</v>
      </c>
      <c r="F54" s="25">
        <v>30394</v>
      </c>
      <c r="G54" s="25">
        <v>31306</v>
      </c>
      <c r="H54" s="25">
        <v>32245</v>
      </c>
      <c r="I54" s="26"/>
      <c r="J54" s="27"/>
      <c r="K54" s="27"/>
      <c r="L54" s="27"/>
      <c r="M54" s="44"/>
      <c r="N54" s="321"/>
      <c r="O54" s="322"/>
      <c r="P54" s="322"/>
      <c r="Q54" s="322"/>
      <c r="R54" s="322"/>
      <c r="S54" s="322"/>
      <c r="T54" s="322"/>
      <c r="U54" s="323"/>
      <c r="V54" s="18"/>
      <c r="W54" s="18"/>
    </row>
    <row r="55" spans="1:28" ht="41.25" customHeight="1" thickBot="1" x14ac:dyDescent="0.25">
      <c r="A55" s="33"/>
      <c r="B55" s="33"/>
      <c r="C55" s="33" t="s">
        <v>86</v>
      </c>
      <c r="D55" s="33">
        <v>147520</v>
      </c>
      <c r="E55" s="33">
        <v>147520</v>
      </c>
      <c r="F55" s="33">
        <v>147520</v>
      </c>
      <c r="G55" s="33">
        <v>147520</v>
      </c>
      <c r="H55" s="33">
        <v>147520</v>
      </c>
      <c r="I55" s="35"/>
      <c r="J55" s="36"/>
      <c r="K55" s="36"/>
      <c r="L55" s="36"/>
      <c r="M55" s="45"/>
      <c r="N55" s="324"/>
      <c r="O55" s="325"/>
      <c r="P55" s="325"/>
      <c r="Q55" s="325"/>
      <c r="R55" s="325"/>
      <c r="S55" s="325"/>
      <c r="T55" s="325"/>
      <c r="U55" s="326"/>
      <c r="V55" s="18"/>
      <c r="W55" s="18"/>
    </row>
    <row r="56" spans="1:28" ht="97.5" customHeight="1" x14ac:dyDescent="0.2">
      <c r="A56" s="13" t="str">
        <f>'Приложение 1'!B24</f>
        <v xml:space="preserve">1.2.1. Увеличение числа посещений учреждений культуры; </v>
      </c>
      <c r="B56" s="14" t="s">
        <v>131</v>
      </c>
      <c r="C56" s="14"/>
      <c r="D56" s="66">
        <f>D59</f>
        <v>1.75</v>
      </c>
      <c r="E56" s="66">
        <f>E59</f>
        <v>1.75</v>
      </c>
      <c r="F56" s="66">
        <f t="shared" ref="F56:M56" si="7">F59</f>
        <v>2.25</v>
      </c>
      <c r="G56" s="66">
        <f t="shared" si="7"/>
        <v>3</v>
      </c>
      <c r="H56" s="66">
        <f t="shared" si="7"/>
        <v>2.75</v>
      </c>
      <c r="I56" s="66">
        <f t="shared" si="7"/>
        <v>2.75</v>
      </c>
      <c r="J56" s="66">
        <f t="shared" si="7"/>
        <v>2.75</v>
      </c>
      <c r="K56" s="66">
        <f t="shared" si="7"/>
        <v>2.75</v>
      </c>
      <c r="L56" s="66">
        <f t="shared" si="7"/>
        <v>3.5</v>
      </c>
      <c r="M56" s="66">
        <f t="shared" si="7"/>
        <v>3.5</v>
      </c>
      <c r="N56" s="269" t="s">
        <v>167</v>
      </c>
      <c r="O56" s="269"/>
      <c r="P56" s="269"/>
      <c r="Q56" s="269"/>
      <c r="R56" s="269"/>
      <c r="S56" s="269"/>
      <c r="T56" s="269"/>
      <c r="U56" s="270"/>
      <c r="V56" s="263" t="s">
        <v>135</v>
      </c>
      <c r="W56" s="264"/>
      <c r="X56" s="264"/>
      <c r="Y56" s="264"/>
      <c r="Z56" s="264"/>
      <c r="AA56" s="264"/>
      <c r="AB56" s="258"/>
    </row>
    <row r="57" spans="1:28" ht="45.75" customHeight="1" x14ac:dyDescent="0.2">
      <c r="A57" s="58"/>
      <c r="B57" s="21" t="s">
        <v>21</v>
      </c>
      <c r="C57" s="21"/>
      <c r="D57" s="59">
        <f>D60+D63+D65+D67</f>
        <v>725509</v>
      </c>
      <c r="E57" s="59">
        <f t="shared" ref="E57:K57" si="8">E60+E63+E65+E67</f>
        <v>741173.52</v>
      </c>
      <c r="F57" s="59">
        <f t="shared" si="8"/>
        <v>755796.92960000015</v>
      </c>
      <c r="G57" s="59">
        <f t="shared" si="8"/>
        <v>771114.92960000003</v>
      </c>
      <c r="H57" s="59">
        <f t="shared" si="8"/>
        <v>795702.12070903997</v>
      </c>
      <c r="I57" s="59">
        <f t="shared" si="8"/>
        <v>817826.33160602953</v>
      </c>
      <c r="J57" s="59">
        <f t="shared" si="8"/>
        <v>840579.33177544328</v>
      </c>
      <c r="K57" s="59">
        <f t="shared" si="8"/>
        <v>863979.286154364</v>
      </c>
      <c r="L57" s="59">
        <f>L60+L63+L65+L67</f>
        <v>888044.89065316552</v>
      </c>
      <c r="M57" s="59">
        <f>M60+M63+M65+M67</f>
        <v>913555.38715887</v>
      </c>
      <c r="N57" s="271"/>
      <c r="O57" s="271"/>
      <c r="P57" s="271"/>
      <c r="Q57" s="271"/>
      <c r="R57" s="271"/>
      <c r="S57" s="271"/>
      <c r="T57" s="271"/>
      <c r="U57" s="272"/>
      <c r="V57" s="256"/>
      <c r="W57" s="257"/>
      <c r="X57" s="257"/>
      <c r="Y57" s="257"/>
      <c r="Z57" s="257"/>
      <c r="AA57" s="257"/>
      <c r="AB57" s="259"/>
    </row>
    <row r="58" spans="1:28" ht="45.75" customHeight="1" x14ac:dyDescent="0.2">
      <c r="A58" s="58"/>
      <c r="B58" s="72" t="s">
        <v>148</v>
      </c>
      <c r="C58" s="72"/>
      <c r="D58" s="91">
        <f>D59</f>
        <v>1.75</v>
      </c>
      <c r="E58" s="91">
        <f>E59+D59</f>
        <v>3.5</v>
      </c>
      <c r="F58" s="91">
        <f>F59+E58</f>
        <v>5.75</v>
      </c>
      <c r="G58" s="91">
        <f>F58+G59</f>
        <v>8.75</v>
      </c>
      <c r="H58" s="91">
        <f>G58+H59</f>
        <v>11.5</v>
      </c>
      <c r="I58" s="91">
        <f>H59+I59</f>
        <v>5.5</v>
      </c>
      <c r="J58" s="91">
        <f>I59+J59</f>
        <v>5.5</v>
      </c>
      <c r="K58" s="91">
        <f>J59+K59</f>
        <v>5.5</v>
      </c>
      <c r="L58" s="91">
        <f>H58+L59</f>
        <v>15</v>
      </c>
      <c r="M58" s="59"/>
      <c r="N58" s="271"/>
      <c r="O58" s="271"/>
      <c r="P58" s="271"/>
      <c r="Q58" s="271"/>
      <c r="R58" s="271"/>
      <c r="S58" s="271"/>
      <c r="T58" s="271"/>
      <c r="U58" s="272"/>
      <c r="V58" s="256"/>
      <c r="W58" s="257"/>
      <c r="X58" s="257"/>
      <c r="Y58" s="257"/>
      <c r="Z58" s="257"/>
      <c r="AA58" s="257"/>
      <c r="AB58" s="259"/>
    </row>
    <row r="59" spans="1:28" ht="45.75" customHeight="1" x14ac:dyDescent="0.2">
      <c r="A59" s="58"/>
      <c r="B59" s="21" t="s">
        <v>145</v>
      </c>
      <c r="C59" s="21"/>
      <c r="D59" s="59">
        <f>(D62+D64+D66+D68)/4</f>
        <v>1.75</v>
      </c>
      <c r="E59" s="59">
        <f>(E62+E64+E66+E68)/4</f>
        <v>1.75</v>
      </c>
      <c r="F59" s="59">
        <f>(F62+F64+F66+F68)/4</f>
        <v>2.25</v>
      </c>
      <c r="G59" s="59">
        <f t="shared" ref="G59:M59" si="9">(G62+G64+G66+G68)/4</f>
        <v>3</v>
      </c>
      <c r="H59" s="59">
        <f t="shared" si="9"/>
        <v>2.75</v>
      </c>
      <c r="I59" s="59">
        <f t="shared" si="9"/>
        <v>2.75</v>
      </c>
      <c r="J59" s="59">
        <f t="shared" si="9"/>
        <v>2.75</v>
      </c>
      <c r="K59" s="59">
        <f t="shared" si="9"/>
        <v>2.75</v>
      </c>
      <c r="L59" s="59">
        <f t="shared" si="9"/>
        <v>3.5</v>
      </c>
      <c r="M59" s="59">
        <f t="shared" si="9"/>
        <v>3.5</v>
      </c>
      <c r="N59" s="271"/>
      <c r="O59" s="271"/>
      <c r="P59" s="271"/>
      <c r="Q59" s="271"/>
      <c r="R59" s="271"/>
      <c r="S59" s="271"/>
      <c r="T59" s="271"/>
      <c r="U59" s="272"/>
      <c r="V59" s="256"/>
      <c r="W59" s="257"/>
      <c r="X59" s="257"/>
      <c r="Y59" s="257"/>
      <c r="Z59" s="257"/>
      <c r="AA59" s="257"/>
      <c r="AB59" s="259"/>
    </row>
    <row r="60" spans="1:28" ht="42" customHeight="1" x14ac:dyDescent="0.2">
      <c r="A60" s="15"/>
      <c r="B60" s="24" t="s">
        <v>70</v>
      </c>
      <c r="C60" s="24" t="s">
        <v>93</v>
      </c>
      <c r="D60" s="17">
        <v>156742</v>
      </c>
      <c r="E60" s="17">
        <f xml:space="preserve"> D60+(D60*D62)/100</f>
        <v>161444.26</v>
      </c>
      <c r="F60" s="17">
        <f t="shared" ref="F60:K60" si="10" xml:space="preserve"> E60+(E60*E62)/100</f>
        <v>164673.1452</v>
      </c>
      <c r="G60" s="17">
        <f t="shared" si="10"/>
        <v>167966.60810399998</v>
      </c>
      <c r="H60" s="17">
        <f xml:space="preserve"> G60+(G60*G62)/100</f>
        <v>174685.27242815998</v>
      </c>
      <c r="I60" s="17">
        <f t="shared" si="10"/>
        <v>178178.97787672319</v>
      </c>
      <c r="J60" s="17">
        <f t="shared" si="10"/>
        <v>181742.55743425764</v>
      </c>
      <c r="K60" s="17">
        <f t="shared" si="10"/>
        <v>185377.40858294279</v>
      </c>
      <c r="L60" s="17">
        <f xml:space="preserve"> K60+(K60*K62)/100</f>
        <v>189084.95675460165</v>
      </c>
      <c r="M60" s="17">
        <f xml:space="preserve"> L60+(L60*L62)/100</f>
        <v>192866.65588969368</v>
      </c>
      <c r="N60" s="271"/>
      <c r="O60" s="271"/>
      <c r="P60" s="271"/>
      <c r="Q60" s="271"/>
      <c r="R60" s="271"/>
      <c r="S60" s="271"/>
      <c r="T60" s="271"/>
      <c r="U60" s="272"/>
      <c r="V60" s="256"/>
      <c r="W60" s="257"/>
      <c r="X60" s="257"/>
      <c r="Y60" s="257"/>
      <c r="Z60" s="257"/>
      <c r="AA60" s="257"/>
      <c r="AB60" s="259"/>
    </row>
    <row r="61" spans="1:28" ht="42.75" hidden="1" customHeight="1" thickBot="1" x14ac:dyDescent="0.25">
      <c r="A61" s="15"/>
      <c r="B61" s="11"/>
      <c r="C61" s="24" t="s">
        <v>143</v>
      </c>
      <c r="D61" s="20"/>
      <c r="E61" s="20"/>
      <c r="F61" s="20"/>
      <c r="G61" s="20"/>
      <c r="H61" s="20"/>
      <c r="I61" s="23"/>
      <c r="J61" s="19"/>
      <c r="K61" s="19"/>
      <c r="L61" s="19"/>
      <c r="M61" s="19"/>
      <c r="N61" s="271"/>
      <c r="O61" s="271"/>
      <c r="P61" s="271"/>
      <c r="Q61" s="271"/>
      <c r="R61" s="271"/>
      <c r="S61" s="271"/>
      <c r="T61" s="271"/>
      <c r="U61" s="272"/>
      <c r="V61" s="256"/>
      <c r="W61" s="257"/>
      <c r="X61" s="257"/>
      <c r="Y61" s="257"/>
      <c r="Z61" s="257"/>
      <c r="AA61" s="257"/>
      <c r="AB61" s="259"/>
    </row>
    <row r="62" spans="1:28" ht="42.75" customHeight="1" x14ac:dyDescent="0.2">
      <c r="A62" s="15"/>
      <c r="B62" s="55" t="s">
        <v>146</v>
      </c>
      <c r="C62" s="24" t="s">
        <v>144</v>
      </c>
      <c r="D62" s="20">
        <v>3</v>
      </c>
      <c r="E62" s="20">
        <v>2</v>
      </c>
      <c r="F62" s="20">
        <v>2</v>
      </c>
      <c r="G62" s="20">
        <v>4</v>
      </c>
      <c r="H62" s="20">
        <v>2</v>
      </c>
      <c r="I62" s="20">
        <v>2</v>
      </c>
      <c r="J62" s="20">
        <v>2</v>
      </c>
      <c r="K62" s="20">
        <v>2</v>
      </c>
      <c r="L62" s="20">
        <v>2</v>
      </c>
      <c r="M62" s="20">
        <v>2</v>
      </c>
      <c r="N62" s="271"/>
      <c r="O62" s="271"/>
      <c r="P62" s="271"/>
      <c r="Q62" s="271"/>
      <c r="R62" s="271"/>
      <c r="S62" s="271"/>
      <c r="T62" s="271"/>
      <c r="U62" s="272"/>
      <c r="V62" s="256"/>
      <c r="W62" s="257"/>
      <c r="X62" s="257"/>
      <c r="Y62" s="257"/>
      <c r="Z62" s="257"/>
      <c r="AA62" s="257"/>
      <c r="AB62" s="259"/>
    </row>
    <row r="63" spans="1:28" ht="78" customHeight="1" x14ac:dyDescent="0.2">
      <c r="A63" s="15"/>
      <c r="B63" s="11" t="s">
        <v>71</v>
      </c>
      <c r="C63" s="24" t="s">
        <v>93</v>
      </c>
      <c r="D63" s="17">
        <v>527459</v>
      </c>
      <c r="E63" s="17">
        <f>D63+(D63*D64/100)</f>
        <v>538008.18000000005</v>
      </c>
      <c r="F63" s="17">
        <f t="shared" ref="F63:M63" si="11">E63+(E63*E64/100)</f>
        <v>548768.34360000002</v>
      </c>
      <c r="G63" s="17">
        <f t="shared" si="11"/>
        <v>559743.71047200006</v>
      </c>
      <c r="H63" s="17">
        <f t="shared" si="11"/>
        <v>576536.02178616007</v>
      </c>
      <c r="I63" s="17">
        <f t="shared" si="11"/>
        <v>593832.10243974486</v>
      </c>
      <c r="J63" s="17">
        <f t="shared" si="11"/>
        <v>611647.06551293726</v>
      </c>
      <c r="K63" s="17">
        <f t="shared" si="11"/>
        <v>629996.47747832537</v>
      </c>
      <c r="L63" s="17">
        <f t="shared" si="11"/>
        <v>648896.37180267507</v>
      </c>
      <c r="M63" s="17">
        <f t="shared" si="11"/>
        <v>668363.26295675535</v>
      </c>
      <c r="N63" s="271"/>
      <c r="O63" s="271"/>
      <c r="P63" s="271"/>
      <c r="Q63" s="271"/>
      <c r="R63" s="271"/>
      <c r="S63" s="271"/>
      <c r="T63" s="271"/>
      <c r="U63" s="272"/>
      <c r="V63" s="256"/>
      <c r="W63" s="257"/>
      <c r="X63" s="257"/>
      <c r="Y63" s="257"/>
      <c r="Z63" s="257"/>
      <c r="AA63" s="257"/>
      <c r="AB63" s="259"/>
    </row>
    <row r="64" spans="1:28" ht="48.75" customHeight="1" x14ac:dyDescent="0.2">
      <c r="A64" s="15"/>
      <c r="B64" s="24"/>
      <c r="C64" s="24" t="s">
        <v>144</v>
      </c>
      <c r="D64" s="20">
        <v>2</v>
      </c>
      <c r="E64" s="20">
        <v>2</v>
      </c>
      <c r="F64" s="20">
        <v>2</v>
      </c>
      <c r="G64" s="20">
        <v>3</v>
      </c>
      <c r="H64" s="20">
        <v>3</v>
      </c>
      <c r="I64" s="20">
        <v>3</v>
      </c>
      <c r="J64" s="20">
        <v>3</v>
      </c>
      <c r="K64" s="20">
        <v>3</v>
      </c>
      <c r="L64" s="20">
        <v>3</v>
      </c>
      <c r="M64" s="20">
        <v>3</v>
      </c>
      <c r="N64" s="271"/>
      <c r="O64" s="271"/>
      <c r="P64" s="271"/>
      <c r="Q64" s="271"/>
      <c r="R64" s="271"/>
      <c r="S64" s="271"/>
      <c r="T64" s="271"/>
      <c r="U64" s="272"/>
      <c r="V64" s="256"/>
      <c r="W64" s="257"/>
      <c r="X64" s="257"/>
      <c r="Y64" s="257"/>
      <c r="Z64" s="257"/>
      <c r="AA64" s="257"/>
      <c r="AB64" s="259"/>
    </row>
    <row r="65" spans="1:33" ht="42.75" customHeight="1" x14ac:dyDescent="0.2">
      <c r="A65" s="15"/>
      <c r="B65" s="11" t="s">
        <v>132</v>
      </c>
      <c r="C65" s="24" t="s">
        <v>93</v>
      </c>
      <c r="D65" s="17">
        <v>19808</v>
      </c>
      <c r="E65" s="17">
        <f>D65+(D65*D66/100)</f>
        <v>20006.080000000002</v>
      </c>
      <c r="F65" s="17">
        <f t="shared" ref="F65:M65" si="12">E65+(E65*E66/100)</f>
        <v>20206.140800000001</v>
      </c>
      <c r="G65" s="17">
        <f t="shared" si="12"/>
        <v>20812.325024000002</v>
      </c>
      <c r="H65" s="17">
        <f t="shared" si="12"/>
        <v>21436.694774720003</v>
      </c>
      <c r="I65" s="17">
        <f t="shared" si="12"/>
        <v>22079.795617961601</v>
      </c>
      <c r="J65" s="17">
        <f t="shared" si="12"/>
        <v>22742.189486500451</v>
      </c>
      <c r="K65" s="17">
        <f t="shared" si="12"/>
        <v>23424.455171095466</v>
      </c>
      <c r="L65" s="17">
        <f t="shared" si="12"/>
        <v>24127.188826228328</v>
      </c>
      <c r="M65" s="17">
        <f t="shared" si="12"/>
        <v>25092.27637927746</v>
      </c>
      <c r="N65" s="271"/>
      <c r="O65" s="271"/>
      <c r="P65" s="271"/>
      <c r="Q65" s="271"/>
      <c r="R65" s="271"/>
      <c r="S65" s="271"/>
      <c r="T65" s="271"/>
      <c r="U65" s="272"/>
      <c r="V65" s="256"/>
      <c r="W65" s="257"/>
      <c r="X65" s="257"/>
      <c r="Y65" s="257"/>
      <c r="Z65" s="257"/>
      <c r="AA65" s="257"/>
      <c r="AB65" s="259"/>
    </row>
    <row r="66" spans="1:33" ht="42.75" customHeight="1" x14ac:dyDescent="0.2">
      <c r="A66" s="60"/>
      <c r="B66" s="61"/>
      <c r="C66" s="24" t="s">
        <v>144</v>
      </c>
      <c r="D66" s="62">
        <v>1</v>
      </c>
      <c r="E66" s="62">
        <v>1</v>
      </c>
      <c r="F66" s="62">
        <v>3</v>
      </c>
      <c r="G66" s="62">
        <v>3</v>
      </c>
      <c r="H66" s="62">
        <v>3</v>
      </c>
      <c r="I66" s="62">
        <v>3</v>
      </c>
      <c r="J66" s="62">
        <v>3</v>
      </c>
      <c r="K66" s="62">
        <v>3</v>
      </c>
      <c r="L66" s="62">
        <v>4</v>
      </c>
      <c r="M66" s="62">
        <v>4</v>
      </c>
      <c r="N66" s="271"/>
      <c r="O66" s="271"/>
      <c r="P66" s="271"/>
      <c r="Q66" s="271"/>
      <c r="R66" s="271"/>
      <c r="S66" s="271"/>
      <c r="T66" s="271"/>
      <c r="U66" s="272"/>
      <c r="V66" s="256"/>
      <c r="W66" s="257"/>
      <c r="X66" s="257"/>
      <c r="Y66" s="257"/>
      <c r="Z66" s="257"/>
      <c r="AA66" s="257"/>
      <c r="AB66" s="259"/>
    </row>
    <row r="67" spans="1:33" ht="42.75" customHeight="1" thickBot="1" x14ac:dyDescent="0.25">
      <c r="A67" s="16"/>
      <c r="B67" s="12" t="s">
        <v>133</v>
      </c>
      <c r="C67" s="24" t="s">
        <v>93</v>
      </c>
      <c r="D67" s="40">
        <v>21500</v>
      </c>
      <c r="E67" s="17">
        <f>D67+(D67*D68/100)</f>
        <v>21715</v>
      </c>
      <c r="F67" s="17">
        <f t="shared" ref="F67:M67" si="13">E67+(E67*E68/100)</f>
        <v>22149.3</v>
      </c>
      <c r="G67" s="17">
        <f t="shared" si="13"/>
        <v>22592.286</v>
      </c>
      <c r="H67" s="17">
        <f t="shared" si="13"/>
        <v>23044.131720000001</v>
      </c>
      <c r="I67" s="17">
        <f t="shared" si="13"/>
        <v>23735.455671600001</v>
      </c>
      <c r="J67" s="17">
        <f t="shared" si="13"/>
        <v>24447.519341748</v>
      </c>
      <c r="K67" s="17">
        <f t="shared" si="13"/>
        <v>25180.944922000439</v>
      </c>
      <c r="L67" s="17">
        <f t="shared" si="13"/>
        <v>25936.373269660453</v>
      </c>
      <c r="M67" s="17">
        <f t="shared" si="13"/>
        <v>27233.191933143476</v>
      </c>
      <c r="N67" s="271"/>
      <c r="O67" s="271"/>
      <c r="P67" s="271"/>
      <c r="Q67" s="271"/>
      <c r="R67" s="271"/>
      <c r="S67" s="271"/>
      <c r="T67" s="271"/>
      <c r="U67" s="272"/>
      <c r="V67" s="260"/>
      <c r="W67" s="261"/>
      <c r="X67" s="261"/>
      <c r="Y67" s="261"/>
      <c r="Z67" s="261"/>
      <c r="AA67" s="261"/>
      <c r="AB67" s="262"/>
    </row>
    <row r="68" spans="1:33" ht="42.75" customHeight="1" thickBot="1" x14ac:dyDescent="0.25">
      <c r="A68" s="63"/>
      <c r="B68" s="64"/>
      <c r="C68" s="21" t="s">
        <v>144</v>
      </c>
      <c r="D68" s="65">
        <v>1</v>
      </c>
      <c r="E68" s="65">
        <v>2</v>
      </c>
      <c r="F68" s="65">
        <v>2</v>
      </c>
      <c r="G68" s="65">
        <v>2</v>
      </c>
      <c r="H68" s="65">
        <v>3</v>
      </c>
      <c r="I68" s="65">
        <v>3</v>
      </c>
      <c r="J68" s="65">
        <v>3</v>
      </c>
      <c r="K68" s="65">
        <v>3</v>
      </c>
      <c r="L68" s="65">
        <v>5</v>
      </c>
      <c r="M68" s="65">
        <v>5</v>
      </c>
      <c r="N68" s="53"/>
      <c r="O68" s="53"/>
      <c r="P68" s="53"/>
      <c r="Q68" s="53"/>
      <c r="R68" s="53"/>
      <c r="S68" s="53"/>
      <c r="T68" s="53"/>
      <c r="U68" s="54"/>
      <c r="V68" s="46"/>
      <c r="W68" s="46"/>
      <c r="X68" s="46"/>
      <c r="Y68" s="46"/>
      <c r="Z68" s="46"/>
      <c r="AA68" s="46"/>
      <c r="AB68" s="46"/>
    </row>
    <row r="69" spans="1:33" ht="99.75" customHeight="1" x14ac:dyDescent="0.2">
      <c r="A69" s="37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69" s="37" t="s">
        <v>61</v>
      </c>
      <c r="C69" s="37" t="s">
        <v>74</v>
      </c>
      <c r="D69" s="38">
        <f t="shared" ref="D69:K69" si="14">D70/D71*100</f>
        <v>1</v>
      </c>
      <c r="E69" s="38">
        <f t="shared" si="14"/>
        <v>1</v>
      </c>
      <c r="F69" s="38">
        <f t="shared" si="14"/>
        <v>2.9999999999999996</v>
      </c>
      <c r="G69" s="38">
        <f t="shared" si="14"/>
        <v>3</v>
      </c>
      <c r="H69" s="38">
        <f t="shared" si="14"/>
        <v>3</v>
      </c>
      <c r="I69" s="39" t="e">
        <f t="shared" si="14"/>
        <v>#DIV/0!</v>
      </c>
      <c r="J69" s="39" t="e">
        <f t="shared" si="14"/>
        <v>#DIV/0!</v>
      </c>
      <c r="K69" s="39" t="e">
        <f t="shared" si="14"/>
        <v>#DIV/0!</v>
      </c>
      <c r="L69" s="39">
        <v>4</v>
      </c>
      <c r="M69" s="41"/>
      <c r="N69" s="273" t="s">
        <v>136</v>
      </c>
      <c r="O69" s="269"/>
      <c r="P69" s="269"/>
      <c r="Q69" s="269"/>
      <c r="R69" s="269"/>
      <c r="S69" s="269"/>
      <c r="T69" s="269"/>
      <c r="U69" s="270"/>
      <c r="V69" s="18"/>
      <c r="W69" s="69"/>
    </row>
    <row r="70" spans="1:33" ht="80.25" customHeight="1" x14ac:dyDescent="0.35">
      <c r="A70" s="25"/>
      <c r="B70" s="25"/>
      <c r="C70" s="28" t="s">
        <v>92</v>
      </c>
      <c r="D70" s="32">
        <f>D71*1%</f>
        <v>93</v>
      </c>
      <c r="E70" s="32">
        <f>E71*1%</f>
        <v>93.93</v>
      </c>
      <c r="F70" s="32">
        <f t="shared" ref="F70:L70" si="15">F71*3%</f>
        <v>284.60789999999997</v>
      </c>
      <c r="G70" s="32">
        <f t="shared" si="15"/>
        <v>293.14613699999995</v>
      </c>
      <c r="H70" s="32">
        <f t="shared" si="15"/>
        <v>301.94052110999996</v>
      </c>
      <c r="I70" s="32">
        <f t="shared" si="15"/>
        <v>0</v>
      </c>
      <c r="J70" s="32">
        <f t="shared" si="15"/>
        <v>0</v>
      </c>
      <c r="K70" s="32">
        <f t="shared" si="15"/>
        <v>0</v>
      </c>
      <c r="L70" s="32">
        <f t="shared" si="15"/>
        <v>0</v>
      </c>
      <c r="M70" s="42"/>
      <c r="N70" s="47"/>
      <c r="O70" s="48"/>
      <c r="P70" s="48"/>
      <c r="Q70" s="48"/>
      <c r="R70" s="48"/>
      <c r="S70" s="48"/>
      <c r="T70" s="48"/>
      <c r="U70" s="49"/>
      <c r="V70" s="18"/>
      <c r="X70" s="18"/>
    </row>
    <row r="71" spans="1:33" ht="42.75" customHeight="1" thickBot="1" x14ac:dyDescent="0.4">
      <c r="A71" s="33"/>
      <c r="B71" s="33"/>
      <c r="C71" s="33" t="s">
        <v>93</v>
      </c>
      <c r="D71" s="33">
        <v>9300</v>
      </c>
      <c r="E71" s="34">
        <f>D71+D70</f>
        <v>9393</v>
      </c>
      <c r="F71" s="34">
        <f>E71+E70</f>
        <v>9486.93</v>
      </c>
      <c r="G71" s="34">
        <f>F71+F70</f>
        <v>9771.5378999999994</v>
      </c>
      <c r="H71" s="34">
        <f>G71+G70</f>
        <v>10064.684036999999</v>
      </c>
      <c r="I71" s="35"/>
      <c r="J71" s="36"/>
      <c r="K71" s="36"/>
      <c r="L71" s="36"/>
      <c r="M71" s="43"/>
      <c r="N71" s="50"/>
      <c r="O71" s="51"/>
      <c r="P71" s="51"/>
      <c r="Q71" s="51"/>
      <c r="R71" s="51"/>
      <c r="S71" s="51"/>
      <c r="T71" s="51"/>
      <c r="U71" s="52"/>
      <c r="V71" s="18"/>
      <c r="W71" s="18"/>
    </row>
    <row r="72" spans="1:33" ht="59.25" customHeight="1" x14ac:dyDescent="0.2">
      <c r="A72" s="83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72" s="84" t="s">
        <v>14</v>
      </c>
      <c r="C72" s="84" t="s">
        <v>70</v>
      </c>
      <c r="D72" s="85">
        <f t="shared" ref="D72:M72" si="16">D73/D74*100</f>
        <v>39.726027397260275</v>
      </c>
      <c r="E72" s="85">
        <f t="shared" si="16"/>
        <v>39.726027397260275</v>
      </c>
      <c r="F72" s="85">
        <f t="shared" si="16"/>
        <v>39.726027397260275</v>
      </c>
      <c r="G72" s="85">
        <f t="shared" si="16"/>
        <v>39.726027397260275</v>
      </c>
      <c r="H72" s="85">
        <f>H73/H74*100</f>
        <v>39.726027397260275</v>
      </c>
      <c r="I72" s="85">
        <f t="shared" si="16"/>
        <v>39.726027397260275</v>
      </c>
      <c r="J72" s="85">
        <f t="shared" si="16"/>
        <v>39.726027397260275</v>
      </c>
      <c r="K72" s="85">
        <f t="shared" si="16"/>
        <v>39.726027397260275</v>
      </c>
      <c r="L72" s="85">
        <f>L73/L74*100</f>
        <v>39.726027397260275</v>
      </c>
      <c r="M72" s="86">
        <f t="shared" si="16"/>
        <v>39.726027397260275</v>
      </c>
      <c r="N72" s="264" t="s">
        <v>168</v>
      </c>
      <c r="O72" s="264"/>
      <c r="P72" s="264"/>
      <c r="Q72" s="264"/>
      <c r="R72" s="264"/>
      <c r="S72" s="264"/>
      <c r="T72" s="264"/>
      <c r="U72" s="258"/>
      <c r="V72" s="280" t="s">
        <v>149</v>
      </c>
      <c r="W72" s="281"/>
      <c r="X72" s="281"/>
      <c r="Y72" s="281"/>
      <c r="Z72" s="281"/>
      <c r="AA72" s="281"/>
      <c r="AB72" s="281"/>
      <c r="AC72" s="281"/>
      <c r="AD72" s="281"/>
      <c r="AE72" s="281"/>
      <c r="AF72" s="281"/>
      <c r="AG72" s="282"/>
    </row>
    <row r="73" spans="1:33" ht="76.5" customHeight="1" x14ac:dyDescent="0.2">
      <c r="A73" s="15"/>
      <c r="B73" s="71"/>
      <c r="C73" s="71" t="s">
        <v>87</v>
      </c>
      <c r="D73" s="71">
        <v>58</v>
      </c>
      <c r="E73" s="71">
        <v>58</v>
      </c>
      <c r="F73" s="71">
        <v>58</v>
      </c>
      <c r="G73" s="71">
        <v>58</v>
      </c>
      <c r="H73" s="71">
        <v>58</v>
      </c>
      <c r="I73" s="71">
        <v>58</v>
      </c>
      <c r="J73" s="71">
        <v>58</v>
      </c>
      <c r="K73" s="71">
        <v>58</v>
      </c>
      <c r="L73" s="71">
        <v>58</v>
      </c>
      <c r="M73" s="71">
        <v>58</v>
      </c>
      <c r="N73" s="257"/>
      <c r="O73" s="257"/>
      <c r="P73" s="257"/>
      <c r="Q73" s="257"/>
      <c r="R73" s="257"/>
      <c r="S73" s="257"/>
      <c r="T73" s="257"/>
      <c r="U73" s="259"/>
      <c r="V73" s="283"/>
      <c r="W73" s="284"/>
      <c r="X73" s="284"/>
      <c r="Y73" s="284"/>
      <c r="Z73" s="284"/>
      <c r="AA73" s="284"/>
      <c r="AB73" s="284"/>
      <c r="AC73" s="284"/>
      <c r="AD73" s="284"/>
      <c r="AE73" s="284"/>
      <c r="AF73" s="284"/>
      <c r="AG73" s="285"/>
    </row>
    <row r="74" spans="1:33" ht="218.25" customHeight="1" thickBot="1" x14ac:dyDescent="0.25">
      <c r="A74" s="16"/>
      <c r="B74" s="12"/>
      <c r="C74" s="12" t="s">
        <v>88</v>
      </c>
      <c r="D74" s="12">
        <v>146</v>
      </c>
      <c r="E74" s="12">
        <v>146</v>
      </c>
      <c r="F74" s="12">
        <v>146</v>
      </c>
      <c r="G74" s="12">
        <v>146</v>
      </c>
      <c r="H74" s="12">
        <v>146</v>
      </c>
      <c r="I74" s="12">
        <v>146</v>
      </c>
      <c r="J74" s="12">
        <v>146</v>
      </c>
      <c r="K74" s="12">
        <v>146</v>
      </c>
      <c r="L74" s="12">
        <v>146</v>
      </c>
      <c r="M74" s="12">
        <v>146</v>
      </c>
      <c r="N74" s="261"/>
      <c r="O74" s="261"/>
      <c r="P74" s="261"/>
      <c r="Q74" s="261"/>
      <c r="R74" s="261"/>
      <c r="S74" s="261"/>
      <c r="T74" s="261"/>
      <c r="U74" s="262"/>
      <c r="V74" s="286"/>
      <c r="W74" s="287"/>
      <c r="X74" s="287"/>
      <c r="Y74" s="287"/>
      <c r="Z74" s="287"/>
      <c r="AA74" s="287"/>
      <c r="AB74" s="287"/>
      <c r="AC74" s="287"/>
      <c r="AD74" s="287"/>
      <c r="AE74" s="287"/>
      <c r="AF74" s="287"/>
      <c r="AG74" s="288"/>
    </row>
    <row r="75" spans="1:33" ht="218.25" customHeight="1" thickBot="1" x14ac:dyDescent="0.4">
      <c r="A75" s="87" t="str">
        <f>'Приложение 1'!B27</f>
        <v>1.2.3. Количество проведенных общегородских мероприятий;</v>
      </c>
      <c r="B75" s="88" t="s">
        <v>13</v>
      </c>
      <c r="C75" s="88" t="s">
        <v>70</v>
      </c>
      <c r="D75" s="88">
        <v>33</v>
      </c>
      <c r="E75" s="88">
        <v>33</v>
      </c>
      <c r="F75" s="88">
        <v>33</v>
      </c>
      <c r="G75" s="88">
        <v>33</v>
      </c>
      <c r="H75" s="88">
        <v>33</v>
      </c>
      <c r="I75" s="88">
        <v>33</v>
      </c>
      <c r="J75" s="88">
        <v>33</v>
      </c>
      <c r="K75" s="88">
        <v>33</v>
      </c>
      <c r="L75" s="88">
        <v>33</v>
      </c>
      <c r="M75" s="88">
        <v>33</v>
      </c>
      <c r="N75" s="266" t="s">
        <v>134</v>
      </c>
      <c r="O75" s="267"/>
      <c r="P75" s="267"/>
      <c r="Q75" s="267"/>
      <c r="R75" s="267"/>
      <c r="S75" s="267"/>
      <c r="T75" s="267"/>
      <c r="U75" s="268"/>
      <c r="V75" s="18"/>
      <c r="W75" s="18"/>
    </row>
    <row r="76" spans="1:33" ht="75.75" customHeight="1" thickBot="1" x14ac:dyDescent="0.4">
      <c r="A76" s="89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76" s="89" t="s">
        <v>13</v>
      </c>
      <c r="C76" s="89" t="s">
        <v>81</v>
      </c>
      <c r="D76" s="89">
        <v>5</v>
      </c>
      <c r="E76" s="89">
        <v>5</v>
      </c>
      <c r="F76" s="89">
        <v>5</v>
      </c>
      <c r="G76" s="89">
        <v>5</v>
      </c>
      <c r="H76" s="89">
        <v>5</v>
      </c>
      <c r="I76" s="89">
        <v>5</v>
      </c>
      <c r="J76" s="89">
        <v>5</v>
      </c>
      <c r="K76" s="89">
        <v>5</v>
      </c>
      <c r="L76" s="89">
        <v>5</v>
      </c>
      <c r="M76" s="89">
        <v>5</v>
      </c>
      <c r="N76" s="292" t="s">
        <v>134</v>
      </c>
      <c r="O76" s="267"/>
      <c r="P76" s="267"/>
      <c r="Q76" s="267"/>
      <c r="R76" s="267"/>
      <c r="S76" s="267"/>
      <c r="T76" s="267"/>
      <c r="U76" s="268"/>
      <c r="V76" s="18"/>
      <c r="W76" s="18"/>
    </row>
    <row r="77" spans="1:33" ht="75.75" customHeight="1" thickBot="1" x14ac:dyDescent="0.4">
      <c r="A77" s="56" t="str">
        <f>'Приложение 1'!B29</f>
        <v>1.2.5. Количество организованных и проведенных культурно- массовых мероприятий</v>
      </c>
      <c r="B77" s="56" t="s">
        <v>13</v>
      </c>
      <c r="C77" s="56" t="s">
        <v>70</v>
      </c>
      <c r="D77" s="56">
        <f>'Приложение 2'!C29</f>
        <v>1506</v>
      </c>
      <c r="E77" s="56">
        <f>'Приложение 2'!D29</f>
        <v>1511</v>
      </c>
      <c r="F77" s="56">
        <f>'Приложение 2'!E29</f>
        <v>1516</v>
      </c>
      <c r="G77" s="56">
        <f>'Приложение 2'!F29</f>
        <v>1521</v>
      </c>
      <c r="H77" s="56">
        <f>'Приложение 2'!G29</f>
        <v>1526</v>
      </c>
      <c r="I77" s="56">
        <f>'Приложение 2'!H29</f>
        <v>1531</v>
      </c>
      <c r="J77" s="56">
        <f>'Приложение 2'!I29</f>
        <v>1536</v>
      </c>
      <c r="K77" s="56" t="str">
        <f>'Приложение 2'!J29</f>
        <v>Годовой татистический отчет по форме 7 - НК</v>
      </c>
      <c r="L77" s="56">
        <v>1531</v>
      </c>
      <c r="M77" s="56">
        <v>1536</v>
      </c>
      <c r="N77" s="292" t="s">
        <v>134</v>
      </c>
      <c r="O77" s="267"/>
      <c r="P77" s="267"/>
      <c r="Q77" s="267"/>
      <c r="R77" s="267"/>
      <c r="S77" s="267"/>
      <c r="T77" s="267"/>
      <c r="U77" s="268"/>
      <c r="V77" s="18"/>
      <c r="W77" s="18"/>
    </row>
    <row r="78" spans="1:33" ht="24" thickBot="1" x14ac:dyDescent="0.4">
      <c r="A78" s="289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78" s="289"/>
      <c r="C78" s="289"/>
      <c r="D78" s="289"/>
      <c r="E78" s="289"/>
      <c r="F78" s="289"/>
      <c r="G78" s="289"/>
      <c r="H78" s="289"/>
      <c r="I78" s="76"/>
      <c r="J78" s="77"/>
      <c r="K78" s="77"/>
      <c r="L78" s="77"/>
      <c r="M78" s="77"/>
      <c r="N78" s="29"/>
      <c r="O78" s="29"/>
      <c r="P78" s="29"/>
      <c r="Q78" s="29"/>
      <c r="R78" s="29"/>
      <c r="S78" s="29"/>
      <c r="T78" s="29"/>
      <c r="U78" s="29"/>
      <c r="V78" s="18"/>
      <c r="W78" s="18"/>
    </row>
    <row r="79" spans="1:33" ht="222" customHeight="1" x14ac:dyDescent="0.2">
      <c r="A79" s="56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79" s="56" t="s">
        <v>62</v>
      </c>
      <c r="C79" s="56" t="s">
        <v>89</v>
      </c>
      <c r="D79" s="57">
        <f t="shared" ref="D79:M79" si="17">D80/D83*100</f>
        <v>100</v>
      </c>
      <c r="E79" s="57">
        <f t="shared" si="17"/>
        <v>100</v>
      </c>
      <c r="F79" s="57">
        <f t="shared" si="17"/>
        <v>100</v>
      </c>
      <c r="G79" s="57">
        <f t="shared" si="17"/>
        <v>100</v>
      </c>
      <c r="H79" s="57">
        <f t="shared" si="17"/>
        <v>100</v>
      </c>
      <c r="I79" s="57">
        <f t="shared" si="17"/>
        <v>100</v>
      </c>
      <c r="J79" s="57">
        <f t="shared" si="17"/>
        <v>100</v>
      </c>
      <c r="K79" s="57">
        <f t="shared" si="17"/>
        <v>100</v>
      </c>
      <c r="L79" s="57">
        <f t="shared" si="17"/>
        <v>100</v>
      </c>
      <c r="M79" s="90">
        <f t="shared" si="17"/>
        <v>100</v>
      </c>
      <c r="N79" s="263" t="s">
        <v>141</v>
      </c>
      <c r="O79" s="264"/>
      <c r="P79" s="264"/>
      <c r="Q79" s="264"/>
      <c r="R79" s="264"/>
      <c r="S79" s="264"/>
      <c r="T79" s="264"/>
      <c r="U79" s="258"/>
      <c r="V79" s="18"/>
      <c r="W79" s="18"/>
    </row>
    <row r="80" spans="1:33" ht="60" customHeight="1" x14ac:dyDescent="0.2">
      <c r="A80" s="71"/>
      <c r="B80" s="71" t="s">
        <v>76</v>
      </c>
      <c r="C80" s="71" t="s">
        <v>0</v>
      </c>
      <c r="D80" s="71">
        <f t="shared" ref="D80:M80" si="18">SUM(D81:D82)</f>
        <v>4</v>
      </c>
      <c r="E80" s="71">
        <f t="shared" si="18"/>
        <v>4</v>
      </c>
      <c r="F80" s="71">
        <f t="shared" si="18"/>
        <v>4</v>
      </c>
      <c r="G80" s="71">
        <f t="shared" si="18"/>
        <v>4</v>
      </c>
      <c r="H80" s="71">
        <f t="shared" si="18"/>
        <v>4</v>
      </c>
      <c r="I80" s="71">
        <f t="shared" si="18"/>
        <v>4</v>
      </c>
      <c r="J80" s="71">
        <f t="shared" si="18"/>
        <v>4</v>
      </c>
      <c r="K80" s="71">
        <f t="shared" si="18"/>
        <v>4</v>
      </c>
      <c r="L80" s="71">
        <f t="shared" si="18"/>
        <v>4</v>
      </c>
      <c r="M80" s="82">
        <f t="shared" si="18"/>
        <v>4</v>
      </c>
      <c r="N80" s="256"/>
      <c r="O80" s="257"/>
      <c r="P80" s="257"/>
      <c r="Q80" s="257"/>
      <c r="R80" s="257"/>
      <c r="S80" s="257"/>
      <c r="T80" s="257"/>
      <c r="U80" s="259"/>
      <c r="V80" s="18"/>
      <c r="W80" s="18"/>
    </row>
    <row r="81" spans="1:23" ht="22.5" customHeight="1" x14ac:dyDescent="0.2">
      <c r="A81" s="71"/>
      <c r="B81" s="71"/>
      <c r="C81" s="71" t="s">
        <v>72</v>
      </c>
      <c r="D81" s="71">
        <v>2</v>
      </c>
      <c r="E81" s="71">
        <v>2</v>
      </c>
      <c r="F81" s="71">
        <v>2</v>
      </c>
      <c r="G81" s="71">
        <v>2</v>
      </c>
      <c r="H81" s="71">
        <v>2</v>
      </c>
      <c r="I81" s="71">
        <v>2</v>
      </c>
      <c r="J81" s="71">
        <v>2</v>
      </c>
      <c r="K81" s="71">
        <v>2</v>
      </c>
      <c r="L81" s="71">
        <v>2</v>
      </c>
      <c r="M81" s="82">
        <v>2</v>
      </c>
      <c r="N81" s="256"/>
      <c r="O81" s="257"/>
      <c r="P81" s="257"/>
      <c r="Q81" s="257"/>
      <c r="R81" s="257"/>
      <c r="S81" s="257"/>
      <c r="T81" s="257"/>
      <c r="U81" s="259"/>
      <c r="V81" s="18"/>
      <c r="W81" s="18"/>
    </row>
    <row r="82" spans="1:23" ht="24.75" customHeight="1" x14ac:dyDescent="0.2">
      <c r="A82" s="71"/>
      <c r="B82" s="71"/>
      <c r="C82" s="71" t="s">
        <v>73</v>
      </c>
      <c r="D82" s="71">
        <v>2</v>
      </c>
      <c r="E82" s="71">
        <v>2</v>
      </c>
      <c r="F82" s="71">
        <v>2</v>
      </c>
      <c r="G82" s="71">
        <v>2</v>
      </c>
      <c r="H82" s="71">
        <v>2</v>
      </c>
      <c r="I82" s="71">
        <v>2</v>
      </c>
      <c r="J82" s="71">
        <v>2</v>
      </c>
      <c r="K82" s="71">
        <v>2</v>
      </c>
      <c r="L82" s="71">
        <v>2</v>
      </c>
      <c r="M82" s="82">
        <v>2</v>
      </c>
      <c r="N82" s="256"/>
      <c r="O82" s="257"/>
      <c r="P82" s="257"/>
      <c r="Q82" s="257"/>
      <c r="R82" s="257"/>
      <c r="S82" s="257"/>
      <c r="T82" s="257"/>
      <c r="U82" s="259"/>
      <c r="V82" s="18"/>
      <c r="W82" s="18"/>
    </row>
    <row r="83" spans="1:23" ht="24.75" customHeight="1" x14ac:dyDescent="0.2">
      <c r="A83" s="71"/>
      <c r="B83" s="71" t="s">
        <v>77</v>
      </c>
      <c r="C83" s="71" t="s">
        <v>0</v>
      </c>
      <c r="D83" s="71">
        <f t="shared" ref="D83:M83" si="19">SUM(D84:D85)</f>
        <v>4</v>
      </c>
      <c r="E83" s="71">
        <f t="shared" si="19"/>
        <v>4</v>
      </c>
      <c r="F83" s="71">
        <f t="shared" si="19"/>
        <v>4</v>
      </c>
      <c r="G83" s="71">
        <f t="shared" si="19"/>
        <v>4</v>
      </c>
      <c r="H83" s="71">
        <f t="shared" si="19"/>
        <v>4</v>
      </c>
      <c r="I83" s="71">
        <f t="shared" si="19"/>
        <v>4</v>
      </c>
      <c r="J83" s="71">
        <f t="shared" si="19"/>
        <v>4</v>
      </c>
      <c r="K83" s="71">
        <f t="shared" si="19"/>
        <v>4</v>
      </c>
      <c r="L83" s="71">
        <f>SUM(L84:L85)</f>
        <v>4</v>
      </c>
      <c r="M83" s="82">
        <f t="shared" si="19"/>
        <v>4</v>
      </c>
      <c r="N83" s="256"/>
      <c r="O83" s="257"/>
      <c r="P83" s="257"/>
      <c r="Q83" s="257"/>
      <c r="R83" s="257"/>
      <c r="S83" s="257"/>
      <c r="T83" s="257"/>
      <c r="U83" s="259"/>
      <c r="V83" s="18"/>
      <c r="W83" s="18"/>
    </row>
    <row r="84" spans="1:23" ht="24" customHeight="1" x14ac:dyDescent="0.2">
      <c r="A84" s="71"/>
      <c r="B84" s="71"/>
      <c r="C84" s="71" t="s">
        <v>72</v>
      </c>
      <c r="D84" s="71">
        <v>2</v>
      </c>
      <c r="E84" s="71">
        <v>2</v>
      </c>
      <c r="F84" s="71">
        <v>2</v>
      </c>
      <c r="G84" s="71">
        <v>2</v>
      </c>
      <c r="H84" s="71">
        <v>2</v>
      </c>
      <c r="I84" s="71">
        <v>2</v>
      </c>
      <c r="J84" s="71">
        <v>2</v>
      </c>
      <c r="K84" s="71">
        <v>2</v>
      </c>
      <c r="L84" s="71">
        <v>2</v>
      </c>
      <c r="M84" s="82">
        <v>2</v>
      </c>
      <c r="N84" s="256"/>
      <c r="O84" s="257"/>
      <c r="P84" s="257"/>
      <c r="Q84" s="257"/>
      <c r="R84" s="257"/>
      <c r="S84" s="257"/>
      <c r="T84" s="257"/>
      <c r="U84" s="259"/>
      <c r="V84" s="18"/>
      <c r="W84" s="18"/>
    </row>
    <row r="85" spans="1:23" ht="23.25" customHeight="1" thickBot="1" x14ac:dyDescent="0.25">
      <c r="A85" s="71"/>
      <c r="B85" s="71"/>
      <c r="C85" s="71" t="s">
        <v>73</v>
      </c>
      <c r="D85" s="71">
        <v>2</v>
      </c>
      <c r="E85" s="71">
        <v>2</v>
      </c>
      <c r="F85" s="71">
        <v>2</v>
      </c>
      <c r="G85" s="71">
        <v>2</v>
      </c>
      <c r="H85" s="71">
        <v>2</v>
      </c>
      <c r="I85" s="71">
        <v>2</v>
      </c>
      <c r="J85" s="71">
        <v>2</v>
      </c>
      <c r="K85" s="71">
        <v>2</v>
      </c>
      <c r="L85" s="71">
        <v>2</v>
      </c>
      <c r="M85" s="82">
        <v>2</v>
      </c>
      <c r="N85" s="260"/>
      <c r="O85" s="261"/>
      <c r="P85" s="261"/>
      <c r="Q85" s="261"/>
      <c r="R85" s="261"/>
      <c r="S85" s="261"/>
      <c r="T85" s="261"/>
      <c r="U85" s="262"/>
      <c r="V85" s="18"/>
      <c r="W85" s="18"/>
    </row>
    <row r="86" spans="1:23" ht="115.5" customHeight="1" x14ac:dyDescent="0.2">
      <c r="A86" s="92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86" s="56" t="s">
        <v>63</v>
      </c>
      <c r="C86" s="56" t="s">
        <v>89</v>
      </c>
      <c r="D86" s="74">
        <f>D87/D90*100</f>
        <v>90.042674253200573</v>
      </c>
      <c r="E86" s="74">
        <f t="shared" ref="E86:M86" si="20">E87/E90*100</f>
        <v>90.042674253200573</v>
      </c>
      <c r="F86" s="74">
        <f>F87/F90*100</f>
        <v>90.042674253200573</v>
      </c>
      <c r="G86" s="74">
        <f t="shared" si="20"/>
        <v>90.042674253200573</v>
      </c>
      <c r="H86" s="74">
        <f t="shared" si="20"/>
        <v>90.042674253200573</v>
      </c>
      <c r="I86" s="74">
        <f t="shared" si="20"/>
        <v>90.042674253200573</v>
      </c>
      <c r="J86" s="74">
        <f t="shared" si="20"/>
        <v>90.042674253200573</v>
      </c>
      <c r="K86" s="74">
        <f t="shared" si="20"/>
        <v>90.042674253200573</v>
      </c>
      <c r="L86" s="74">
        <f t="shared" si="20"/>
        <v>90.042674253200573</v>
      </c>
      <c r="M86" s="74">
        <f t="shared" si="20"/>
        <v>90.042674253200573</v>
      </c>
      <c r="N86" s="256" t="s">
        <v>142</v>
      </c>
      <c r="O86" s="257"/>
      <c r="P86" s="257"/>
      <c r="Q86" s="257"/>
      <c r="R86" s="257"/>
      <c r="S86" s="257"/>
      <c r="T86" s="257"/>
      <c r="U86" s="257"/>
      <c r="V86" s="258"/>
      <c r="W86" s="18"/>
    </row>
    <row r="87" spans="1:23" ht="60" customHeight="1" x14ac:dyDescent="0.2">
      <c r="A87" s="71"/>
      <c r="B87" s="71" t="s">
        <v>90</v>
      </c>
      <c r="C87" s="71" t="s">
        <v>0</v>
      </c>
      <c r="D87" s="8">
        <f t="shared" ref="D87:M87" si="21">SUM(D88:D89)</f>
        <v>633</v>
      </c>
      <c r="E87" s="8">
        <f t="shared" si="21"/>
        <v>633</v>
      </c>
      <c r="F87" s="8">
        <f t="shared" si="21"/>
        <v>633</v>
      </c>
      <c r="G87" s="8">
        <f t="shared" si="21"/>
        <v>633</v>
      </c>
      <c r="H87" s="8">
        <f t="shared" si="21"/>
        <v>633</v>
      </c>
      <c r="I87" s="8">
        <f t="shared" si="21"/>
        <v>633</v>
      </c>
      <c r="J87" s="8">
        <f t="shared" si="21"/>
        <v>633</v>
      </c>
      <c r="K87" s="8">
        <f t="shared" si="21"/>
        <v>633</v>
      </c>
      <c r="L87" s="8">
        <f t="shared" si="21"/>
        <v>633</v>
      </c>
      <c r="M87" s="81">
        <f t="shared" si="21"/>
        <v>633</v>
      </c>
      <c r="N87" s="256"/>
      <c r="O87" s="257"/>
      <c r="P87" s="257"/>
      <c r="Q87" s="257"/>
      <c r="R87" s="257"/>
      <c r="S87" s="257"/>
      <c r="T87" s="257"/>
      <c r="U87" s="257"/>
      <c r="V87" s="259"/>
      <c r="W87" s="18"/>
    </row>
    <row r="88" spans="1:23" ht="22.5" customHeight="1" x14ac:dyDescent="0.2">
      <c r="A88" s="71"/>
      <c r="B88" s="71"/>
      <c r="C88" s="71" t="s">
        <v>72</v>
      </c>
      <c r="D88" s="8">
        <v>405</v>
      </c>
      <c r="E88" s="8">
        <v>405</v>
      </c>
      <c r="F88" s="8">
        <v>405</v>
      </c>
      <c r="G88" s="8">
        <v>405</v>
      </c>
      <c r="H88" s="8">
        <v>405</v>
      </c>
      <c r="I88" s="8">
        <v>405</v>
      </c>
      <c r="J88" s="8">
        <v>405</v>
      </c>
      <c r="K88" s="8">
        <v>405</v>
      </c>
      <c r="L88" s="8">
        <v>405</v>
      </c>
      <c r="M88" s="81">
        <v>405</v>
      </c>
      <c r="N88" s="256"/>
      <c r="O88" s="257"/>
      <c r="P88" s="257"/>
      <c r="Q88" s="257"/>
      <c r="R88" s="257"/>
      <c r="S88" s="257"/>
      <c r="T88" s="257"/>
      <c r="U88" s="257"/>
      <c r="V88" s="259"/>
      <c r="W88" s="18"/>
    </row>
    <row r="89" spans="1:23" ht="24.75" customHeight="1" x14ac:dyDescent="0.2">
      <c r="A89" s="71"/>
      <c r="B89" s="71"/>
      <c r="C89" s="71" t="s">
        <v>73</v>
      </c>
      <c r="D89" s="8">
        <v>228</v>
      </c>
      <c r="E89" s="8">
        <v>228</v>
      </c>
      <c r="F89" s="8">
        <v>228</v>
      </c>
      <c r="G89" s="8">
        <v>228</v>
      </c>
      <c r="H89" s="8">
        <v>228</v>
      </c>
      <c r="I89" s="8">
        <v>228</v>
      </c>
      <c r="J89" s="8">
        <v>228</v>
      </c>
      <c r="K89" s="8">
        <v>228</v>
      </c>
      <c r="L89" s="8">
        <v>228</v>
      </c>
      <c r="M89" s="81">
        <v>228</v>
      </c>
      <c r="N89" s="256"/>
      <c r="O89" s="257"/>
      <c r="P89" s="257"/>
      <c r="Q89" s="257"/>
      <c r="R89" s="257"/>
      <c r="S89" s="257"/>
      <c r="T89" s="257"/>
      <c r="U89" s="257"/>
      <c r="V89" s="259"/>
    </row>
    <row r="90" spans="1:23" ht="39.75" customHeight="1" x14ac:dyDescent="0.2">
      <c r="A90" s="71"/>
      <c r="B90" s="71" t="s">
        <v>91</v>
      </c>
      <c r="C90" s="71" t="s">
        <v>0</v>
      </c>
      <c r="D90" s="8">
        <f t="shared" ref="D90:M90" si="22">SUM(D91:D92)</f>
        <v>703</v>
      </c>
      <c r="E90" s="8">
        <f t="shared" si="22"/>
        <v>703</v>
      </c>
      <c r="F90" s="8">
        <f t="shared" si="22"/>
        <v>703</v>
      </c>
      <c r="G90" s="8">
        <f t="shared" si="22"/>
        <v>703</v>
      </c>
      <c r="H90" s="8">
        <f t="shared" si="22"/>
        <v>703</v>
      </c>
      <c r="I90" s="8">
        <f t="shared" si="22"/>
        <v>703</v>
      </c>
      <c r="J90" s="8">
        <f t="shared" si="22"/>
        <v>703</v>
      </c>
      <c r="K90" s="8">
        <f t="shared" si="22"/>
        <v>703</v>
      </c>
      <c r="L90" s="8">
        <f t="shared" si="22"/>
        <v>703</v>
      </c>
      <c r="M90" s="81">
        <f t="shared" si="22"/>
        <v>703</v>
      </c>
      <c r="N90" s="256"/>
      <c r="O90" s="257"/>
      <c r="P90" s="257"/>
      <c r="Q90" s="257"/>
      <c r="R90" s="257"/>
      <c r="S90" s="257"/>
      <c r="T90" s="257"/>
      <c r="U90" s="257"/>
      <c r="V90" s="259"/>
    </row>
    <row r="91" spans="1:23" ht="24" customHeight="1" x14ac:dyDescent="0.2">
      <c r="A91" s="71"/>
      <c r="B91" s="71"/>
      <c r="C91" s="71" t="s">
        <v>72</v>
      </c>
      <c r="D91" s="8">
        <v>450</v>
      </c>
      <c r="E91" s="8">
        <v>450</v>
      </c>
      <c r="F91" s="8">
        <v>450</v>
      </c>
      <c r="G91" s="8">
        <v>450</v>
      </c>
      <c r="H91" s="8">
        <v>450</v>
      </c>
      <c r="I91" s="8">
        <v>450</v>
      </c>
      <c r="J91" s="8">
        <v>450</v>
      </c>
      <c r="K91" s="8">
        <v>450</v>
      </c>
      <c r="L91" s="8">
        <v>450</v>
      </c>
      <c r="M91" s="81">
        <v>450</v>
      </c>
      <c r="N91" s="256"/>
      <c r="O91" s="257"/>
      <c r="P91" s="257"/>
      <c r="Q91" s="257"/>
      <c r="R91" s="257"/>
      <c r="S91" s="257"/>
      <c r="T91" s="257"/>
      <c r="U91" s="257"/>
      <c r="V91" s="259"/>
    </row>
    <row r="92" spans="1:23" ht="23.25" customHeight="1" thickBot="1" x14ac:dyDescent="0.25">
      <c r="A92" s="71"/>
      <c r="B92" s="71"/>
      <c r="C92" s="71" t="s">
        <v>73</v>
      </c>
      <c r="D92" s="8">
        <v>253</v>
      </c>
      <c r="E92" s="8">
        <v>253</v>
      </c>
      <c r="F92" s="8">
        <v>253</v>
      </c>
      <c r="G92" s="8">
        <v>253</v>
      </c>
      <c r="H92" s="8">
        <v>253</v>
      </c>
      <c r="I92" s="8">
        <v>253</v>
      </c>
      <c r="J92" s="8">
        <v>253</v>
      </c>
      <c r="K92" s="8">
        <v>253</v>
      </c>
      <c r="L92" s="8">
        <v>253</v>
      </c>
      <c r="M92" s="81">
        <v>253</v>
      </c>
      <c r="N92" s="260"/>
      <c r="O92" s="261"/>
      <c r="P92" s="261"/>
      <c r="Q92" s="261"/>
      <c r="R92" s="261"/>
      <c r="S92" s="261"/>
      <c r="T92" s="261"/>
      <c r="U92" s="261"/>
      <c r="V92" s="262"/>
    </row>
  </sheetData>
  <mergeCells count="41">
    <mergeCell ref="A1:H1"/>
    <mergeCell ref="A3:A5"/>
    <mergeCell ref="B3:B5"/>
    <mergeCell ref="D4:D5"/>
    <mergeCell ref="E4:E5"/>
    <mergeCell ref="F4:F5"/>
    <mergeCell ref="G4:G5"/>
    <mergeCell ref="H4:H5"/>
    <mergeCell ref="D3:M3"/>
    <mergeCell ref="A49:H49"/>
    <mergeCell ref="A78:H78"/>
    <mergeCell ref="C3:C5"/>
    <mergeCell ref="B43:B48"/>
    <mergeCell ref="N77:U77"/>
    <mergeCell ref="N42:AA48"/>
    <mergeCell ref="N26:U35"/>
    <mergeCell ref="N39:U41"/>
    <mergeCell ref="A6:H6"/>
    <mergeCell ref="A7:H7"/>
    <mergeCell ref="V13:AC24"/>
    <mergeCell ref="AB42:AB48"/>
    <mergeCell ref="AC42:AD48"/>
    <mergeCell ref="N76:U76"/>
    <mergeCell ref="N53:U55"/>
    <mergeCell ref="N50:U52"/>
    <mergeCell ref="N86:V92"/>
    <mergeCell ref="N79:U85"/>
    <mergeCell ref="L4:L5"/>
    <mergeCell ref="M4:M5"/>
    <mergeCell ref="N8:U9"/>
    <mergeCell ref="N10:U12"/>
    <mergeCell ref="N13:U25"/>
    <mergeCell ref="N75:U75"/>
    <mergeCell ref="N56:U67"/>
    <mergeCell ref="N69:U69"/>
    <mergeCell ref="N72:U74"/>
    <mergeCell ref="V26:AC35"/>
    <mergeCell ref="V10:AC12"/>
    <mergeCell ref="V56:AB67"/>
    <mergeCell ref="N36:U38"/>
    <mergeCell ref="V72:AG74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61" orientation="landscape" r:id="rId1"/>
  <rowBreaks count="6" manualBreakCount="6">
    <brk id="12" max="16383" man="1"/>
    <brk id="25" max="16383" man="1"/>
    <brk id="38" max="16383" man="1"/>
    <brk id="48" max="16383" man="1"/>
    <brk id="68" max="16383" man="1"/>
    <brk id="78" max="12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338">
        <v>2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339">
        <v>2</v>
      </c>
      <c r="B1" s="339"/>
      <c r="C1" s="339"/>
      <c r="D1" s="339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48"/>
  <sheetViews>
    <sheetView view="pageBreakPreview" zoomScale="82" zoomScaleNormal="71" zoomScaleSheetLayoutView="82" zoomScalePageLayoutView="77" workbookViewId="0">
      <selection activeCell="D29" sqref="D29"/>
    </sheetView>
  </sheetViews>
  <sheetFormatPr defaultRowHeight="14.25" x14ac:dyDescent="0.2"/>
  <cols>
    <col min="1" max="1" width="3.85546875" style="161" customWidth="1"/>
    <col min="2" max="2" width="8.7109375" style="161" customWidth="1"/>
    <col min="3" max="3" width="66" style="161" customWidth="1"/>
    <col min="4" max="4" width="17.5703125" style="160" customWidth="1"/>
    <col min="5" max="5" width="15.85546875" style="160" customWidth="1"/>
    <col min="6" max="6" width="16.28515625" style="160" customWidth="1"/>
    <col min="7" max="7" width="9.140625" style="161"/>
    <col min="8" max="8" width="13.85546875" style="161" customWidth="1"/>
    <col min="9" max="16384" width="9.140625" style="161"/>
  </cols>
  <sheetData>
    <row r="1" spans="2:8" ht="18" x14ac:dyDescent="0.2">
      <c r="B1" s="158"/>
      <c r="C1" s="159"/>
      <c r="E1" s="340"/>
      <c r="F1" s="340"/>
    </row>
    <row r="2" spans="2:8" ht="12.75" customHeight="1" x14ac:dyDescent="0.2">
      <c r="B2" s="158"/>
      <c r="C2" s="159"/>
      <c r="E2" s="162"/>
      <c r="F2" s="167" t="s">
        <v>218</v>
      </c>
    </row>
    <row r="3" spans="2:8" ht="18" hidden="1" x14ac:dyDescent="0.2">
      <c r="B3" s="158"/>
      <c r="C3" s="159"/>
    </row>
    <row r="4" spans="2:8" ht="18" x14ac:dyDescent="0.2">
      <c r="C4" s="341" t="s">
        <v>230</v>
      </c>
      <c r="D4" s="341"/>
      <c r="E4" s="341"/>
      <c r="F4" s="341"/>
    </row>
    <row r="5" spans="2:8" ht="18" x14ac:dyDescent="0.2">
      <c r="C5" s="342" t="s">
        <v>231</v>
      </c>
      <c r="D5" s="342"/>
      <c r="E5" s="342"/>
      <c r="F5" s="342"/>
    </row>
    <row r="6" spans="2:8" ht="18" x14ac:dyDescent="0.2">
      <c r="C6" s="341" t="s">
        <v>219</v>
      </c>
      <c r="D6" s="341"/>
      <c r="E6" s="341"/>
      <c r="F6" s="341"/>
    </row>
    <row r="7" spans="2:8" ht="9" customHeight="1" x14ac:dyDescent="0.2">
      <c r="B7" s="158"/>
    </row>
    <row r="8" spans="2:8" ht="57.75" customHeight="1" x14ac:dyDescent="0.2">
      <c r="B8" s="343" t="s">
        <v>4</v>
      </c>
      <c r="C8" s="344" t="s">
        <v>220</v>
      </c>
      <c r="D8" s="344" t="s">
        <v>221</v>
      </c>
      <c r="E8" s="344"/>
      <c r="F8" s="344"/>
    </row>
    <row r="9" spans="2:8" x14ac:dyDescent="0.2">
      <c r="B9" s="343"/>
      <c r="C9" s="344"/>
      <c r="D9" s="184" t="s">
        <v>222</v>
      </c>
      <c r="E9" s="185" t="s">
        <v>223</v>
      </c>
      <c r="F9" s="186" t="s">
        <v>224</v>
      </c>
    </row>
    <row r="10" spans="2:8" s="163" customFormat="1" ht="10.5" x14ac:dyDescent="0.15">
      <c r="B10" s="169">
        <v>1</v>
      </c>
      <c r="C10" s="187">
        <v>2</v>
      </c>
      <c r="D10" s="187">
        <v>4</v>
      </c>
      <c r="E10" s="188">
        <v>5</v>
      </c>
      <c r="F10" s="187">
        <v>6</v>
      </c>
    </row>
    <row r="11" spans="2:8" ht="15" x14ac:dyDescent="0.2">
      <c r="B11" s="164"/>
      <c r="C11" s="189" t="s">
        <v>225</v>
      </c>
      <c r="D11" s="183">
        <f>D13+D14+D16</f>
        <v>403522.49000000005</v>
      </c>
      <c r="E11" s="183">
        <f>E13+E14+E16</f>
        <v>149971.38999999998</v>
      </c>
      <c r="F11" s="183">
        <f t="shared" ref="F11" si="0">F13+F14+F16</f>
        <v>233283.61899999995</v>
      </c>
    </row>
    <row r="12" spans="2:8" ht="15" x14ac:dyDescent="0.2">
      <c r="B12" s="164"/>
      <c r="C12" s="132" t="s">
        <v>106</v>
      </c>
      <c r="D12" s="190">
        <v>0</v>
      </c>
      <c r="E12" s="190" t="s">
        <v>226</v>
      </c>
      <c r="F12" s="183">
        <f t="shared" ref="F12:F64" si="1">D12*70%</f>
        <v>0</v>
      </c>
      <c r="H12" s="179">
        <f>D14-'Форма 1'!F14</f>
        <v>0</v>
      </c>
    </row>
    <row r="13" spans="2:8" ht="15" x14ac:dyDescent="0.2">
      <c r="B13" s="164"/>
      <c r="C13" s="132" t="s">
        <v>102</v>
      </c>
      <c r="D13" s="183">
        <f>D61+D73+D97+D109</f>
        <v>2393</v>
      </c>
      <c r="E13" s="183">
        <f>E61+E73+E97</f>
        <v>432</v>
      </c>
      <c r="F13" s="183">
        <f>F61+F73+F97</f>
        <v>432</v>
      </c>
    </row>
    <row r="14" spans="2:8" ht="15" x14ac:dyDescent="0.2">
      <c r="B14" s="164"/>
      <c r="C14" s="132" t="s">
        <v>2</v>
      </c>
      <c r="D14" s="183">
        <f>D20+D26+D32+D38+D44+D50+D56+D62+D80+D86+D104+D98+D110</f>
        <v>370382.19000000006</v>
      </c>
      <c r="E14" s="183">
        <f>E20+E26+E32+E38+E44+E50+E56+E62+E80+E86+E104</f>
        <v>138415.59</v>
      </c>
      <c r="F14" s="183">
        <f>F20+F26+F32+F38+F44+F50+F56+F62+F80+F86+F104</f>
        <v>213873.44899999996</v>
      </c>
    </row>
    <row r="15" spans="2:8" ht="15" x14ac:dyDescent="0.2">
      <c r="B15" s="164"/>
      <c r="C15" s="132" t="s">
        <v>114</v>
      </c>
      <c r="D15" s="192">
        <f>D63+D105+D111</f>
        <v>242.12999999999997</v>
      </c>
      <c r="E15" s="191">
        <f>E63+E105</f>
        <v>0</v>
      </c>
      <c r="F15" s="191">
        <f>F63+F105</f>
        <v>0</v>
      </c>
    </row>
    <row r="16" spans="2:8" ht="15" x14ac:dyDescent="0.2">
      <c r="B16" s="164"/>
      <c r="C16" s="132" t="s">
        <v>113</v>
      </c>
      <c r="D16" s="180">
        <f>D28+D34+D40+D46+D52</f>
        <v>30747.300000000003</v>
      </c>
      <c r="E16" s="190">
        <f>E28+E34+E40+E46+E52</f>
        <v>11123.8</v>
      </c>
      <c r="F16" s="190">
        <f t="shared" ref="F16" si="2">F28+F34+F40+F46+F52</f>
        <v>18978.169999999998</v>
      </c>
    </row>
    <row r="17" spans="2:6" ht="45" x14ac:dyDescent="0.2">
      <c r="B17" s="164">
        <v>1</v>
      </c>
      <c r="C17" s="129" t="s">
        <v>32</v>
      </c>
      <c r="D17" s="180">
        <f>D20+D22</f>
        <v>87309.67</v>
      </c>
      <c r="E17" s="180">
        <f t="shared" ref="E17:F17" si="3">E20+E22</f>
        <v>37014.78</v>
      </c>
      <c r="F17" s="180">
        <f t="shared" si="3"/>
        <v>59474.74</v>
      </c>
    </row>
    <row r="18" spans="2:6" ht="15" x14ac:dyDescent="0.2">
      <c r="B18" s="164"/>
      <c r="C18" s="132" t="s">
        <v>106</v>
      </c>
      <c r="D18" s="190">
        <v>0</v>
      </c>
      <c r="E18" s="190"/>
      <c r="F18" s="183">
        <f t="shared" si="1"/>
        <v>0</v>
      </c>
    </row>
    <row r="19" spans="2:6" ht="15" x14ac:dyDescent="0.2">
      <c r="B19" s="164"/>
      <c r="C19" s="132" t="s">
        <v>102</v>
      </c>
      <c r="D19" s="190">
        <v>0</v>
      </c>
      <c r="E19" s="190"/>
      <c r="F19" s="183">
        <f t="shared" si="1"/>
        <v>0</v>
      </c>
    </row>
    <row r="20" spans="2:6" ht="15" x14ac:dyDescent="0.2">
      <c r="B20" s="164"/>
      <c r="C20" s="132" t="s">
        <v>2</v>
      </c>
      <c r="D20" s="183">
        <f>'Форма 1'!F20</f>
        <v>87309.67</v>
      </c>
      <c r="E20" s="180">
        <v>37014.78</v>
      </c>
      <c r="F20" s="183">
        <v>59474.74</v>
      </c>
    </row>
    <row r="21" spans="2:6" ht="15" x14ac:dyDescent="0.2">
      <c r="B21" s="164"/>
      <c r="C21" s="132" t="s">
        <v>114</v>
      </c>
      <c r="D21" s="190">
        <v>0</v>
      </c>
      <c r="E21" s="190" t="s">
        <v>226</v>
      </c>
      <c r="F21" s="183">
        <f t="shared" si="1"/>
        <v>0</v>
      </c>
    </row>
    <row r="22" spans="2:6" ht="15" x14ac:dyDescent="0.2">
      <c r="B22" s="164"/>
      <c r="C22" s="132" t="s">
        <v>113</v>
      </c>
      <c r="D22" s="190">
        <v>0</v>
      </c>
      <c r="E22" s="190">
        <v>0</v>
      </c>
      <c r="F22" s="183">
        <v>0</v>
      </c>
    </row>
    <row r="23" spans="2:6" ht="45" x14ac:dyDescent="0.2">
      <c r="B23" s="164">
        <v>2</v>
      </c>
      <c r="C23" s="129" t="s">
        <v>34</v>
      </c>
      <c r="D23" s="183">
        <f>D26+D28</f>
        <v>69916.149999999994</v>
      </c>
      <c r="E23" s="183">
        <f t="shared" ref="E23:F23" si="4">E26+E28</f>
        <v>30341.9</v>
      </c>
      <c r="F23" s="183">
        <f t="shared" si="4"/>
        <v>45743.920000000006</v>
      </c>
    </row>
    <row r="24" spans="2:6" ht="15" x14ac:dyDescent="0.2">
      <c r="B24" s="164"/>
      <c r="C24" s="132" t="s">
        <v>106</v>
      </c>
      <c r="D24" s="190">
        <v>0</v>
      </c>
      <c r="E24" s="190" t="s">
        <v>226</v>
      </c>
      <c r="F24" s="183">
        <f t="shared" si="1"/>
        <v>0</v>
      </c>
    </row>
    <row r="25" spans="2:6" ht="15" x14ac:dyDescent="0.2">
      <c r="B25" s="164"/>
      <c r="C25" s="132" t="s">
        <v>102</v>
      </c>
      <c r="D25" s="190">
        <v>0</v>
      </c>
      <c r="E25" s="190" t="s">
        <v>226</v>
      </c>
      <c r="F25" s="183">
        <f t="shared" si="1"/>
        <v>0</v>
      </c>
    </row>
    <row r="26" spans="2:6" ht="15" x14ac:dyDescent="0.2">
      <c r="B26" s="164"/>
      <c r="C26" s="132" t="s">
        <v>2</v>
      </c>
      <c r="D26" s="192">
        <f>'Форма 1'!F26</f>
        <v>68188.75</v>
      </c>
      <c r="E26" s="192">
        <v>29650.9</v>
      </c>
      <c r="F26" s="183">
        <v>44707.48</v>
      </c>
    </row>
    <row r="27" spans="2:6" ht="15" x14ac:dyDescent="0.2">
      <c r="B27" s="164"/>
      <c r="C27" s="132" t="s">
        <v>114</v>
      </c>
      <c r="D27" s="191">
        <v>0</v>
      </c>
      <c r="E27" s="191" t="s">
        <v>226</v>
      </c>
      <c r="F27" s="183">
        <f t="shared" si="1"/>
        <v>0</v>
      </c>
    </row>
    <row r="28" spans="2:6" ht="15" x14ac:dyDescent="0.2">
      <c r="B28" s="164"/>
      <c r="C28" s="132" t="s">
        <v>113</v>
      </c>
      <c r="D28" s="190">
        <f>'Форма 1'!F28</f>
        <v>1727.4</v>
      </c>
      <c r="E28" s="190">
        <v>691</v>
      </c>
      <c r="F28" s="183">
        <v>1036.44</v>
      </c>
    </row>
    <row r="29" spans="2:6" ht="45" x14ac:dyDescent="0.2">
      <c r="B29" s="164">
        <v>3</v>
      </c>
      <c r="C29" s="129" t="s">
        <v>36</v>
      </c>
      <c r="D29" s="183">
        <f>D32+D34</f>
        <v>33306.14</v>
      </c>
      <c r="E29" s="183">
        <f t="shared" ref="E29:F29" si="5">E32+E34</f>
        <v>10500</v>
      </c>
      <c r="F29" s="183">
        <f t="shared" si="5"/>
        <v>23314.297999999999</v>
      </c>
    </row>
    <row r="30" spans="2:6" ht="15" x14ac:dyDescent="0.2">
      <c r="B30" s="164"/>
      <c r="C30" s="132" t="s">
        <v>106</v>
      </c>
      <c r="D30" s="190">
        <v>0</v>
      </c>
      <c r="E30" s="190" t="s">
        <v>226</v>
      </c>
      <c r="F30" s="183">
        <f t="shared" si="1"/>
        <v>0</v>
      </c>
    </row>
    <row r="31" spans="2:6" ht="15" x14ac:dyDescent="0.2">
      <c r="B31" s="164"/>
      <c r="C31" s="132" t="s">
        <v>102</v>
      </c>
      <c r="D31" s="190">
        <v>0</v>
      </c>
      <c r="E31" s="190" t="s">
        <v>226</v>
      </c>
      <c r="F31" s="183">
        <f t="shared" si="1"/>
        <v>0</v>
      </c>
    </row>
    <row r="32" spans="2:6" ht="15" x14ac:dyDescent="0.2">
      <c r="B32" s="164"/>
      <c r="C32" s="132" t="s">
        <v>2</v>
      </c>
      <c r="D32" s="183">
        <f>'Форма 1'!F32</f>
        <v>30306.14</v>
      </c>
      <c r="E32" s="191">
        <v>9800</v>
      </c>
      <c r="F32" s="183">
        <f t="shared" si="1"/>
        <v>21214.297999999999</v>
      </c>
    </row>
    <row r="33" spans="2:6" ht="15" x14ac:dyDescent="0.2">
      <c r="B33" s="164"/>
      <c r="C33" s="132" t="s">
        <v>114</v>
      </c>
      <c r="D33" s="191">
        <v>0</v>
      </c>
      <c r="E33" s="191" t="s">
        <v>226</v>
      </c>
      <c r="F33" s="183">
        <f t="shared" si="1"/>
        <v>0</v>
      </c>
    </row>
    <row r="34" spans="2:6" ht="15" x14ac:dyDescent="0.2">
      <c r="B34" s="164"/>
      <c r="C34" s="132" t="s">
        <v>113</v>
      </c>
      <c r="D34" s="190">
        <f>'Форма 1'!F34</f>
        <v>3000</v>
      </c>
      <c r="E34" s="190">
        <v>700</v>
      </c>
      <c r="F34" s="183">
        <v>2100</v>
      </c>
    </row>
    <row r="35" spans="2:6" ht="30" x14ac:dyDescent="0.2">
      <c r="B35" s="164">
        <v>4</v>
      </c>
      <c r="C35" s="193" t="s">
        <v>115</v>
      </c>
      <c r="D35" s="192">
        <f>D38+D40</f>
        <v>25682.39</v>
      </c>
      <c r="E35" s="192">
        <f t="shared" ref="E35" si="6">E38+E40</f>
        <v>14740.2</v>
      </c>
      <c r="F35" s="192">
        <f>F38+F40</f>
        <v>17700.413</v>
      </c>
    </row>
    <row r="36" spans="2:6" ht="15" x14ac:dyDescent="0.2">
      <c r="B36" s="164"/>
      <c r="C36" s="132" t="s">
        <v>106</v>
      </c>
      <c r="D36" s="190">
        <v>0</v>
      </c>
      <c r="E36" s="190" t="s">
        <v>226</v>
      </c>
      <c r="F36" s="183">
        <f t="shared" si="1"/>
        <v>0</v>
      </c>
    </row>
    <row r="37" spans="2:6" ht="15" x14ac:dyDescent="0.2">
      <c r="B37" s="164"/>
      <c r="C37" s="132" t="s">
        <v>102</v>
      </c>
      <c r="D37" s="190">
        <v>0</v>
      </c>
      <c r="E37" s="190" t="s">
        <v>226</v>
      </c>
      <c r="F37" s="183">
        <f t="shared" si="1"/>
        <v>0</v>
      </c>
    </row>
    <row r="38" spans="2:6" ht="15" x14ac:dyDescent="0.2">
      <c r="B38" s="164"/>
      <c r="C38" s="132" t="s">
        <v>2</v>
      </c>
      <c r="D38" s="192">
        <f>'Форма 1'!F38</f>
        <v>19502.39</v>
      </c>
      <c r="E38" s="192">
        <v>11760.5</v>
      </c>
      <c r="F38" s="183">
        <f t="shared" si="1"/>
        <v>13651.672999999999</v>
      </c>
    </row>
    <row r="39" spans="2:6" ht="15" x14ac:dyDescent="0.2">
      <c r="B39" s="164"/>
      <c r="C39" s="132" t="s">
        <v>114</v>
      </c>
      <c r="D39" s="191">
        <v>0</v>
      </c>
      <c r="E39" s="191" t="s">
        <v>226</v>
      </c>
      <c r="F39" s="183">
        <f t="shared" si="1"/>
        <v>0</v>
      </c>
    </row>
    <row r="40" spans="2:6" ht="15" x14ac:dyDescent="0.2">
      <c r="B40" s="164"/>
      <c r="C40" s="132" t="s">
        <v>113</v>
      </c>
      <c r="D40" s="190">
        <f>'Форма 1'!F40</f>
        <v>6180</v>
      </c>
      <c r="E40" s="180">
        <v>2979.7</v>
      </c>
      <c r="F40" s="183">
        <v>4048.74</v>
      </c>
    </row>
    <row r="41" spans="2:6" ht="30" x14ac:dyDescent="0.2">
      <c r="B41" s="164">
        <v>5</v>
      </c>
      <c r="C41" s="193" t="s">
        <v>39</v>
      </c>
      <c r="D41" s="183">
        <f>D44+D46</f>
        <v>41002.36</v>
      </c>
      <c r="E41" s="183">
        <f t="shared" ref="E41:F41" si="7">E44+E46</f>
        <v>18433.310000000001</v>
      </c>
      <c r="F41" s="183">
        <f t="shared" si="7"/>
        <v>26606.712</v>
      </c>
    </row>
    <row r="42" spans="2:6" ht="15" x14ac:dyDescent="0.2">
      <c r="B42" s="164"/>
      <c r="C42" s="132" t="s">
        <v>106</v>
      </c>
      <c r="D42" s="190">
        <v>0</v>
      </c>
      <c r="E42" s="190" t="s">
        <v>226</v>
      </c>
      <c r="F42" s="183">
        <f t="shared" si="1"/>
        <v>0</v>
      </c>
    </row>
    <row r="43" spans="2:6" ht="15" x14ac:dyDescent="0.2">
      <c r="B43" s="164"/>
      <c r="C43" s="132" t="s">
        <v>102</v>
      </c>
      <c r="D43" s="190">
        <v>0</v>
      </c>
      <c r="E43" s="190" t="s">
        <v>226</v>
      </c>
      <c r="F43" s="183">
        <f t="shared" si="1"/>
        <v>0</v>
      </c>
    </row>
    <row r="44" spans="2:6" ht="15" x14ac:dyDescent="0.2">
      <c r="B44" s="164"/>
      <c r="C44" s="132" t="s">
        <v>2</v>
      </c>
      <c r="D44" s="192">
        <f>'Форма 1'!F44</f>
        <v>23782.36</v>
      </c>
      <c r="E44" s="192">
        <v>12727.61</v>
      </c>
      <c r="F44" s="183">
        <f t="shared" si="1"/>
        <v>16647.651999999998</v>
      </c>
    </row>
    <row r="45" spans="2:6" ht="15" x14ac:dyDescent="0.2">
      <c r="B45" s="164"/>
      <c r="C45" s="132" t="s">
        <v>114</v>
      </c>
      <c r="D45" s="191">
        <v>0</v>
      </c>
      <c r="E45" s="192" t="s">
        <v>226</v>
      </c>
      <c r="F45" s="183">
        <f t="shared" si="1"/>
        <v>0</v>
      </c>
    </row>
    <row r="46" spans="2:6" ht="15" x14ac:dyDescent="0.2">
      <c r="B46" s="164"/>
      <c r="C46" s="132" t="s">
        <v>113</v>
      </c>
      <c r="D46" s="190">
        <f>'Форма 1'!F46</f>
        <v>17220</v>
      </c>
      <c r="E46" s="180">
        <v>5705.7</v>
      </c>
      <c r="F46" s="183">
        <v>9959.06</v>
      </c>
    </row>
    <row r="47" spans="2:6" ht="30" x14ac:dyDescent="0.2">
      <c r="B47" s="164">
        <v>6</v>
      </c>
      <c r="C47" s="193" t="s">
        <v>41</v>
      </c>
      <c r="D47" s="192">
        <f>D50+D52</f>
        <v>50382.48</v>
      </c>
      <c r="E47" s="192">
        <f t="shared" ref="E47:F47" si="8">E50+E52</f>
        <v>18925</v>
      </c>
      <c r="F47" s="192">
        <f t="shared" si="8"/>
        <v>35267.735999999997</v>
      </c>
    </row>
    <row r="48" spans="2:6" ht="15" x14ac:dyDescent="0.2">
      <c r="B48" s="164"/>
      <c r="C48" s="132" t="s">
        <v>106</v>
      </c>
      <c r="D48" s="190">
        <v>0</v>
      </c>
      <c r="E48" s="190" t="s">
        <v>226</v>
      </c>
      <c r="F48" s="183">
        <f t="shared" si="1"/>
        <v>0</v>
      </c>
    </row>
    <row r="49" spans="2:6" ht="15" x14ac:dyDescent="0.2">
      <c r="B49" s="164"/>
      <c r="C49" s="132" t="s">
        <v>102</v>
      </c>
      <c r="D49" s="190">
        <v>0</v>
      </c>
      <c r="E49" s="190" t="s">
        <v>226</v>
      </c>
      <c r="F49" s="183">
        <f t="shared" si="1"/>
        <v>0</v>
      </c>
    </row>
    <row r="50" spans="2:6" ht="15" x14ac:dyDescent="0.2">
      <c r="B50" s="164"/>
      <c r="C50" s="132" t="s">
        <v>2</v>
      </c>
      <c r="D50" s="192">
        <f>'Форма 1'!F50</f>
        <v>47762.58</v>
      </c>
      <c r="E50" s="192">
        <v>17877.599999999999</v>
      </c>
      <c r="F50" s="183">
        <f t="shared" si="1"/>
        <v>33433.805999999997</v>
      </c>
    </row>
    <row r="51" spans="2:6" ht="15" x14ac:dyDescent="0.2">
      <c r="B51" s="164"/>
      <c r="C51" s="132" t="s">
        <v>114</v>
      </c>
      <c r="D51" s="191">
        <v>0</v>
      </c>
      <c r="E51" s="191" t="s">
        <v>226</v>
      </c>
      <c r="F51" s="183">
        <f t="shared" si="1"/>
        <v>0</v>
      </c>
    </row>
    <row r="52" spans="2:6" ht="15" x14ac:dyDescent="0.2">
      <c r="B52" s="164"/>
      <c r="C52" s="132" t="s">
        <v>113</v>
      </c>
      <c r="D52" s="190">
        <f>'Форма 1'!F52</f>
        <v>2619.9</v>
      </c>
      <c r="E52" s="180">
        <v>1047.4000000000001</v>
      </c>
      <c r="F52" s="183">
        <f t="shared" si="1"/>
        <v>1833.9299999999998</v>
      </c>
    </row>
    <row r="53" spans="2:6" ht="15" x14ac:dyDescent="0.2">
      <c r="B53" s="164">
        <v>7</v>
      </c>
      <c r="C53" s="193" t="s">
        <v>116</v>
      </c>
      <c r="D53" s="192">
        <f>D56</f>
        <v>11446.289999999999</v>
      </c>
      <c r="E53" s="192">
        <f>E56</f>
        <v>5116.6000000000004</v>
      </c>
      <c r="F53" s="183">
        <f>F56</f>
        <v>5911.88</v>
      </c>
    </row>
    <row r="54" spans="2:6" ht="15" x14ac:dyDescent="0.2">
      <c r="B54" s="164"/>
      <c r="C54" s="132" t="s">
        <v>106</v>
      </c>
      <c r="D54" s="190">
        <v>0</v>
      </c>
      <c r="E54" s="190" t="s">
        <v>226</v>
      </c>
      <c r="F54" s="183">
        <f t="shared" si="1"/>
        <v>0</v>
      </c>
    </row>
    <row r="55" spans="2:6" ht="15" x14ac:dyDescent="0.2">
      <c r="B55" s="164"/>
      <c r="C55" s="132" t="s">
        <v>102</v>
      </c>
      <c r="D55" s="190">
        <v>0</v>
      </c>
      <c r="E55" s="190" t="s">
        <v>226</v>
      </c>
      <c r="F55" s="183">
        <f t="shared" si="1"/>
        <v>0</v>
      </c>
    </row>
    <row r="56" spans="2:6" ht="15" x14ac:dyDescent="0.2">
      <c r="B56" s="164"/>
      <c r="C56" s="132" t="s">
        <v>2</v>
      </c>
      <c r="D56" s="192">
        <f>'Форма 1'!F56</f>
        <v>11446.289999999999</v>
      </c>
      <c r="E56" s="192">
        <v>5116.6000000000004</v>
      </c>
      <c r="F56" s="183">
        <v>5911.88</v>
      </c>
    </row>
    <row r="57" spans="2:6" ht="15" x14ac:dyDescent="0.2">
      <c r="B57" s="164"/>
      <c r="C57" s="132" t="s">
        <v>114</v>
      </c>
      <c r="D57" s="191">
        <v>0</v>
      </c>
      <c r="E57" s="191" t="s">
        <v>226</v>
      </c>
      <c r="F57" s="183">
        <f t="shared" si="1"/>
        <v>0</v>
      </c>
    </row>
    <row r="58" spans="2:6" ht="15" x14ac:dyDescent="0.2">
      <c r="B58" s="164"/>
      <c r="C58" s="132" t="s">
        <v>113</v>
      </c>
      <c r="D58" s="190">
        <v>0</v>
      </c>
      <c r="E58" s="190" t="s">
        <v>226</v>
      </c>
      <c r="F58" s="183">
        <f t="shared" si="1"/>
        <v>0</v>
      </c>
    </row>
    <row r="59" spans="2:6" ht="45" x14ac:dyDescent="0.2">
      <c r="B59" s="164">
        <v>8</v>
      </c>
      <c r="C59" s="129" t="s">
        <v>195</v>
      </c>
      <c r="D59" s="194">
        <f>D61+D62</f>
        <v>792.9</v>
      </c>
      <c r="E59" s="195">
        <f>E61</f>
        <v>0</v>
      </c>
      <c r="F59" s="183">
        <f>F61+F62</f>
        <v>0</v>
      </c>
    </row>
    <row r="60" spans="2:6" ht="15" x14ac:dyDescent="0.2">
      <c r="B60" s="164"/>
      <c r="C60" s="132" t="s">
        <v>106</v>
      </c>
      <c r="D60" s="190">
        <v>0</v>
      </c>
      <c r="E60" s="190" t="s">
        <v>226</v>
      </c>
      <c r="F60" s="183">
        <f t="shared" si="1"/>
        <v>0</v>
      </c>
    </row>
    <row r="61" spans="2:6" ht="15" x14ac:dyDescent="0.2">
      <c r="B61" s="164"/>
      <c r="C61" s="132" t="s">
        <v>102</v>
      </c>
      <c r="D61" s="190">
        <f>'Форма 1'!F61</f>
        <v>555</v>
      </c>
      <c r="E61" s="190">
        <v>0</v>
      </c>
      <c r="F61" s="183">
        <v>0</v>
      </c>
    </row>
    <row r="62" spans="2:6" ht="15" x14ac:dyDescent="0.2">
      <c r="B62" s="164"/>
      <c r="C62" s="132" t="s">
        <v>2</v>
      </c>
      <c r="D62" s="183">
        <f>'Форма 1'!F62</f>
        <v>237.89999999999998</v>
      </c>
      <c r="E62" s="191">
        <v>0</v>
      </c>
      <c r="F62" s="183">
        <v>0</v>
      </c>
    </row>
    <row r="63" spans="2:6" ht="15" x14ac:dyDescent="0.2">
      <c r="B63" s="164"/>
      <c r="C63" s="132" t="s">
        <v>114</v>
      </c>
      <c r="D63" s="183">
        <f>D62</f>
        <v>237.89999999999998</v>
      </c>
      <c r="E63" s="191">
        <v>0</v>
      </c>
      <c r="F63" s="183">
        <v>0</v>
      </c>
    </row>
    <row r="64" spans="2:6" ht="15" x14ac:dyDescent="0.2">
      <c r="B64" s="164"/>
      <c r="C64" s="132" t="s">
        <v>113</v>
      </c>
      <c r="D64" s="190">
        <v>0</v>
      </c>
      <c r="E64" s="190" t="s">
        <v>226</v>
      </c>
      <c r="F64" s="183">
        <f t="shared" si="1"/>
        <v>0</v>
      </c>
    </row>
    <row r="65" spans="2:6" ht="15" x14ac:dyDescent="0.2">
      <c r="B65" s="164">
        <v>9</v>
      </c>
      <c r="C65" s="129" t="s">
        <v>227</v>
      </c>
      <c r="D65" s="181">
        <f>D68</f>
        <v>0</v>
      </c>
      <c r="E65" s="181">
        <f>E68</f>
        <v>0</v>
      </c>
      <c r="F65" s="183">
        <f>F68</f>
        <v>0</v>
      </c>
    </row>
    <row r="66" spans="2:6" ht="15" x14ac:dyDescent="0.2">
      <c r="B66" s="164"/>
      <c r="C66" s="132" t="s">
        <v>106</v>
      </c>
      <c r="D66" s="181">
        <v>0</v>
      </c>
      <c r="E66" s="181">
        <v>0</v>
      </c>
      <c r="F66" s="181">
        <v>0</v>
      </c>
    </row>
    <row r="67" spans="2:6" ht="15" x14ac:dyDescent="0.2">
      <c r="B67" s="164"/>
      <c r="C67" s="132" t="s">
        <v>102</v>
      </c>
      <c r="D67" s="181">
        <v>0</v>
      </c>
      <c r="E67" s="181" t="s">
        <v>228</v>
      </c>
      <c r="F67" s="183">
        <f t="shared" ref="F67:F92" si="9">D67*70%</f>
        <v>0</v>
      </c>
    </row>
    <row r="68" spans="2:6" ht="15" x14ac:dyDescent="0.2">
      <c r="B68" s="164"/>
      <c r="C68" s="148" t="s">
        <v>2</v>
      </c>
      <c r="D68" s="181">
        <v>0</v>
      </c>
      <c r="E68" s="181">
        <v>0</v>
      </c>
      <c r="F68" s="183">
        <v>0</v>
      </c>
    </row>
    <row r="69" spans="2:6" ht="15" x14ac:dyDescent="0.2">
      <c r="B69" s="164"/>
      <c r="C69" s="148" t="s">
        <v>114</v>
      </c>
      <c r="D69" s="181">
        <v>0</v>
      </c>
      <c r="E69" s="181">
        <v>0</v>
      </c>
      <c r="F69" s="181">
        <v>0</v>
      </c>
    </row>
    <row r="70" spans="2:6" ht="15" x14ac:dyDescent="0.2">
      <c r="B70" s="164"/>
      <c r="C70" s="148" t="s">
        <v>113</v>
      </c>
      <c r="D70" s="181">
        <v>0</v>
      </c>
      <c r="E70" s="181">
        <v>0</v>
      </c>
      <c r="F70" s="181">
        <v>0</v>
      </c>
    </row>
    <row r="71" spans="2:6" ht="30" x14ac:dyDescent="0.2">
      <c r="B71" s="164">
        <v>10</v>
      </c>
      <c r="C71" s="129" t="s">
        <v>192</v>
      </c>
      <c r="D71" s="196">
        <f>D73</f>
        <v>150</v>
      </c>
      <c r="E71" s="181">
        <f>E73</f>
        <v>150</v>
      </c>
      <c r="F71" s="183">
        <f>D71</f>
        <v>150</v>
      </c>
    </row>
    <row r="72" spans="2:6" ht="15" x14ac:dyDescent="0.2">
      <c r="B72" s="164"/>
      <c r="C72" s="132" t="s">
        <v>106</v>
      </c>
      <c r="D72" s="181">
        <v>0</v>
      </c>
      <c r="E72" s="181">
        <v>0</v>
      </c>
      <c r="F72" s="181">
        <v>0</v>
      </c>
    </row>
    <row r="73" spans="2:6" ht="15" x14ac:dyDescent="0.2">
      <c r="B73" s="164"/>
      <c r="C73" s="132" t="s">
        <v>102</v>
      </c>
      <c r="D73" s="196">
        <f>'Форма 1'!F73</f>
        <v>150</v>
      </c>
      <c r="E73" s="181">
        <v>150</v>
      </c>
      <c r="F73" s="183">
        <v>150</v>
      </c>
    </row>
    <row r="74" spans="2:6" ht="15" x14ac:dyDescent="0.2">
      <c r="B74" s="164"/>
      <c r="C74" s="148" t="s">
        <v>2</v>
      </c>
      <c r="D74" s="181">
        <v>0</v>
      </c>
      <c r="E74" s="181">
        <v>0</v>
      </c>
      <c r="F74" s="181">
        <v>0</v>
      </c>
    </row>
    <row r="75" spans="2:6" ht="15" x14ac:dyDescent="0.2">
      <c r="B75" s="164"/>
      <c r="C75" s="148" t="s">
        <v>114</v>
      </c>
      <c r="D75" s="181">
        <v>0</v>
      </c>
      <c r="E75" s="181" t="s">
        <v>226</v>
      </c>
      <c r="F75" s="183">
        <f t="shared" si="9"/>
        <v>0</v>
      </c>
    </row>
    <row r="76" spans="2:6" ht="15" x14ac:dyDescent="0.2">
      <c r="B76" s="164"/>
      <c r="C76" s="148" t="s">
        <v>113</v>
      </c>
      <c r="D76" s="181">
        <v>0</v>
      </c>
      <c r="E76" s="181" t="s">
        <v>226</v>
      </c>
      <c r="F76" s="183">
        <f t="shared" si="9"/>
        <v>0</v>
      </c>
    </row>
    <row r="77" spans="2:6" ht="30" x14ac:dyDescent="0.2">
      <c r="B77" s="164">
        <v>11</v>
      </c>
      <c r="C77" s="129" t="s">
        <v>193</v>
      </c>
      <c r="D77" s="197">
        <f>D80</f>
        <v>0</v>
      </c>
      <c r="E77" s="181">
        <f>E80</f>
        <v>1000</v>
      </c>
      <c r="F77" s="183">
        <f>F80</f>
        <v>1000</v>
      </c>
    </row>
    <row r="78" spans="2:6" ht="15" x14ac:dyDescent="0.2">
      <c r="B78" s="164"/>
      <c r="C78" s="132" t="s">
        <v>106</v>
      </c>
      <c r="D78" s="181">
        <v>0</v>
      </c>
      <c r="E78" s="181">
        <v>0</v>
      </c>
      <c r="F78" s="183">
        <f t="shared" si="9"/>
        <v>0</v>
      </c>
    </row>
    <row r="79" spans="2:6" ht="15" x14ac:dyDescent="0.2">
      <c r="B79" s="164"/>
      <c r="C79" s="132" t="s">
        <v>102</v>
      </c>
      <c r="D79" s="181">
        <v>0</v>
      </c>
      <c r="E79" s="181">
        <v>0</v>
      </c>
      <c r="F79" s="183">
        <f t="shared" si="9"/>
        <v>0</v>
      </c>
    </row>
    <row r="80" spans="2:6" ht="15" x14ac:dyDescent="0.2">
      <c r="B80" s="164"/>
      <c r="C80" s="148" t="s">
        <v>2</v>
      </c>
      <c r="D80" s="197">
        <f>'Форма 1'!F80</f>
        <v>0</v>
      </c>
      <c r="E80" s="181">
        <v>1000</v>
      </c>
      <c r="F80" s="183">
        <v>1000</v>
      </c>
    </row>
    <row r="81" spans="2:7" ht="14.25" customHeight="1" x14ac:dyDescent="0.2">
      <c r="B81" s="164"/>
      <c r="C81" s="148" t="s">
        <v>114</v>
      </c>
      <c r="D81" s="181">
        <v>0</v>
      </c>
      <c r="E81" s="181">
        <v>0</v>
      </c>
      <c r="F81" s="183">
        <f t="shared" si="9"/>
        <v>0</v>
      </c>
    </row>
    <row r="82" spans="2:7" ht="15" x14ac:dyDescent="0.2">
      <c r="B82" s="164"/>
      <c r="C82" s="148" t="s">
        <v>113</v>
      </c>
      <c r="D82" s="181">
        <v>0</v>
      </c>
      <c r="E82" s="181">
        <v>0</v>
      </c>
      <c r="F82" s="183">
        <f t="shared" si="9"/>
        <v>0</v>
      </c>
    </row>
    <row r="83" spans="2:7" ht="100.5" customHeight="1" x14ac:dyDescent="0.2">
      <c r="B83" s="164">
        <v>12</v>
      </c>
      <c r="C83" s="129" t="s">
        <v>196</v>
      </c>
      <c r="D83" s="197">
        <f>D86</f>
        <v>68351.079999999987</v>
      </c>
      <c r="E83" s="181">
        <f>E86</f>
        <v>13467.6</v>
      </c>
      <c r="F83" s="183">
        <f>F86</f>
        <v>17831.919999999998</v>
      </c>
      <c r="G83" s="161" t="s">
        <v>232</v>
      </c>
    </row>
    <row r="84" spans="2:7" ht="15" x14ac:dyDescent="0.2">
      <c r="B84" s="164"/>
      <c r="C84" s="132" t="s">
        <v>106</v>
      </c>
      <c r="D84" s="181">
        <v>0</v>
      </c>
      <c r="E84" s="181">
        <v>0</v>
      </c>
      <c r="F84" s="183">
        <f t="shared" si="9"/>
        <v>0</v>
      </c>
    </row>
    <row r="85" spans="2:7" ht="15" x14ac:dyDescent="0.2">
      <c r="B85" s="164"/>
      <c r="C85" s="132" t="s">
        <v>102</v>
      </c>
      <c r="D85" s="181">
        <v>0</v>
      </c>
      <c r="E85" s="181">
        <v>0</v>
      </c>
      <c r="F85" s="183">
        <f t="shared" si="9"/>
        <v>0</v>
      </c>
    </row>
    <row r="86" spans="2:7" ht="15" x14ac:dyDescent="0.2">
      <c r="B86" s="164"/>
      <c r="C86" s="148" t="s">
        <v>2</v>
      </c>
      <c r="D86" s="196">
        <f>'Форма 1'!F86</f>
        <v>68351.079999999987</v>
      </c>
      <c r="E86" s="181">
        <v>13467.6</v>
      </c>
      <c r="F86" s="183">
        <v>17831.919999999998</v>
      </c>
      <c r="G86" s="161" t="s">
        <v>233</v>
      </c>
    </row>
    <row r="87" spans="2:7" ht="18" customHeight="1" x14ac:dyDescent="0.2">
      <c r="B87" s="164"/>
      <c r="C87" s="148" t="s">
        <v>114</v>
      </c>
      <c r="D87" s="181">
        <v>0</v>
      </c>
      <c r="E87" s="181">
        <v>0</v>
      </c>
      <c r="F87" s="183">
        <f t="shared" si="9"/>
        <v>0</v>
      </c>
    </row>
    <row r="88" spans="2:7" ht="14.25" customHeight="1" x14ac:dyDescent="0.2">
      <c r="B88" s="164"/>
      <c r="C88" s="148" t="s">
        <v>113</v>
      </c>
      <c r="D88" s="181">
        <v>0</v>
      </c>
      <c r="E88" s="181">
        <v>0</v>
      </c>
      <c r="F88" s="183">
        <f t="shared" si="9"/>
        <v>0</v>
      </c>
    </row>
    <row r="89" spans="2:7" ht="45" hidden="1" x14ac:dyDescent="0.2">
      <c r="B89" s="164"/>
      <c r="C89" s="129" t="s">
        <v>229</v>
      </c>
      <c r="D89" s="181">
        <v>0</v>
      </c>
      <c r="E89" s="181">
        <v>0</v>
      </c>
      <c r="F89" s="183">
        <f t="shared" si="9"/>
        <v>0</v>
      </c>
    </row>
    <row r="90" spans="2:7" ht="15" hidden="1" x14ac:dyDescent="0.2">
      <c r="B90" s="164"/>
      <c r="C90" s="132" t="s">
        <v>106</v>
      </c>
      <c r="D90" s="181">
        <v>0</v>
      </c>
      <c r="E90" s="181">
        <v>0</v>
      </c>
      <c r="F90" s="183">
        <f t="shared" si="9"/>
        <v>0</v>
      </c>
    </row>
    <row r="91" spans="2:7" ht="15" hidden="1" x14ac:dyDescent="0.2">
      <c r="B91" s="164"/>
      <c r="C91" s="132" t="s">
        <v>102</v>
      </c>
      <c r="D91" s="181">
        <v>0</v>
      </c>
      <c r="E91" s="181">
        <v>0</v>
      </c>
      <c r="F91" s="183">
        <f t="shared" si="9"/>
        <v>0</v>
      </c>
    </row>
    <row r="92" spans="2:7" ht="15" hidden="1" x14ac:dyDescent="0.2">
      <c r="B92" s="164"/>
      <c r="C92" s="148" t="s">
        <v>2</v>
      </c>
      <c r="D92" s="181">
        <v>0</v>
      </c>
      <c r="E92" s="181">
        <v>0</v>
      </c>
      <c r="F92" s="183">
        <f t="shared" si="9"/>
        <v>0</v>
      </c>
    </row>
    <row r="93" spans="2:7" ht="15" hidden="1" x14ac:dyDescent="0.2">
      <c r="B93" s="164"/>
      <c r="C93" s="148" t="s">
        <v>114</v>
      </c>
      <c r="D93" s="181">
        <v>0</v>
      </c>
      <c r="E93" s="181">
        <v>0</v>
      </c>
      <c r="F93" s="183">
        <f t="shared" ref="F93:F106" si="10">D93*70%</f>
        <v>0</v>
      </c>
    </row>
    <row r="94" spans="2:7" ht="15" hidden="1" x14ac:dyDescent="0.2">
      <c r="B94" s="164"/>
      <c r="C94" s="148" t="s">
        <v>113</v>
      </c>
      <c r="D94" s="181">
        <v>0</v>
      </c>
      <c r="E94" s="181">
        <v>0</v>
      </c>
      <c r="F94" s="183">
        <f t="shared" si="10"/>
        <v>0</v>
      </c>
    </row>
    <row r="95" spans="2:7" ht="45" x14ac:dyDescent="0.2">
      <c r="B95" s="164">
        <v>13</v>
      </c>
      <c r="C95" s="129" t="s">
        <v>198</v>
      </c>
      <c r="D95" s="196">
        <f>D97+D98</f>
        <v>564</v>
      </c>
      <c r="E95" s="181">
        <f>E96+E97+E98</f>
        <v>564</v>
      </c>
      <c r="F95" s="183">
        <f>D95</f>
        <v>564</v>
      </c>
    </row>
    <row r="96" spans="2:7" ht="15" x14ac:dyDescent="0.2">
      <c r="B96" s="164"/>
      <c r="C96" s="148" t="s">
        <v>106</v>
      </c>
      <c r="D96" s="181">
        <v>0</v>
      </c>
      <c r="E96" s="181">
        <v>0</v>
      </c>
      <c r="F96" s="183">
        <f t="shared" si="10"/>
        <v>0</v>
      </c>
    </row>
    <row r="97" spans="2:6" ht="15" x14ac:dyDescent="0.2">
      <c r="B97" s="164"/>
      <c r="C97" s="148" t="s">
        <v>102</v>
      </c>
      <c r="D97" s="181">
        <f>'Форма 1'!F91</f>
        <v>282</v>
      </c>
      <c r="E97" s="181">
        <v>282</v>
      </c>
      <c r="F97" s="183">
        <f>D97</f>
        <v>282</v>
      </c>
    </row>
    <row r="98" spans="2:6" ht="32.25" customHeight="1" x14ac:dyDescent="0.2">
      <c r="B98" s="164"/>
      <c r="C98" s="148" t="s">
        <v>2</v>
      </c>
      <c r="D98" s="181">
        <f>E98</f>
        <v>282</v>
      </c>
      <c r="E98" s="181">
        <v>282</v>
      </c>
      <c r="F98" s="183">
        <v>282</v>
      </c>
    </row>
    <row r="99" spans="2:6" ht="20.25" customHeight="1" x14ac:dyDescent="0.2">
      <c r="B99" s="164"/>
      <c r="C99" s="148" t="s">
        <v>114</v>
      </c>
      <c r="D99" s="181">
        <v>0</v>
      </c>
      <c r="E99" s="181">
        <v>0</v>
      </c>
      <c r="F99" s="183">
        <f>D99</f>
        <v>0</v>
      </c>
    </row>
    <row r="100" spans="2:6" ht="15" x14ac:dyDescent="0.2">
      <c r="B100" s="164"/>
      <c r="C100" s="148" t="s">
        <v>113</v>
      </c>
      <c r="D100" s="181">
        <v>0</v>
      </c>
      <c r="E100" s="181">
        <v>0</v>
      </c>
      <c r="F100" s="183">
        <f t="shared" si="10"/>
        <v>0</v>
      </c>
    </row>
    <row r="101" spans="2:6" ht="60" x14ac:dyDescent="0.2">
      <c r="B101" s="164">
        <v>14</v>
      </c>
      <c r="C101" s="129" t="s">
        <v>201</v>
      </c>
      <c r="D101" s="196">
        <f>D103+D104</f>
        <v>0</v>
      </c>
      <c r="E101" s="181">
        <f>E102+E103+E104</f>
        <v>0</v>
      </c>
      <c r="F101" s="183">
        <v>0</v>
      </c>
    </row>
    <row r="102" spans="2:6" ht="15" x14ac:dyDescent="0.2">
      <c r="B102" s="164"/>
      <c r="C102" s="148" t="s">
        <v>106</v>
      </c>
      <c r="D102" s="181">
        <v>0</v>
      </c>
      <c r="E102" s="181">
        <v>0</v>
      </c>
      <c r="F102" s="183">
        <f t="shared" si="10"/>
        <v>0</v>
      </c>
    </row>
    <row r="103" spans="2:6" ht="15" x14ac:dyDescent="0.2">
      <c r="B103" s="164"/>
      <c r="C103" s="148" t="s">
        <v>102</v>
      </c>
      <c r="D103" s="181">
        <v>0</v>
      </c>
      <c r="E103" s="181">
        <v>0</v>
      </c>
      <c r="F103" s="183">
        <v>0</v>
      </c>
    </row>
    <row r="104" spans="2:6" ht="15" x14ac:dyDescent="0.2">
      <c r="B104" s="164"/>
      <c r="C104" s="148" t="s">
        <v>2</v>
      </c>
      <c r="D104" s="197">
        <v>0</v>
      </c>
      <c r="E104" s="181">
        <v>0</v>
      </c>
      <c r="F104" s="183">
        <v>0</v>
      </c>
    </row>
    <row r="105" spans="2:6" ht="18" customHeight="1" x14ac:dyDescent="0.2">
      <c r="B105" s="164"/>
      <c r="C105" s="148" t="s">
        <v>114</v>
      </c>
      <c r="D105" s="197">
        <v>0</v>
      </c>
      <c r="E105" s="181">
        <v>0</v>
      </c>
      <c r="F105" s="183">
        <v>0</v>
      </c>
    </row>
    <row r="106" spans="2:6" ht="15" x14ac:dyDescent="0.2">
      <c r="B106" s="164"/>
      <c r="C106" s="148" t="s">
        <v>113</v>
      </c>
      <c r="D106" s="183">
        <v>0</v>
      </c>
      <c r="E106" s="183">
        <v>0</v>
      </c>
      <c r="F106" s="183">
        <f t="shared" si="10"/>
        <v>0</v>
      </c>
    </row>
    <row r="107" spans="2:6" ht="75" x14ac:dyDescent="0.2">
      <c r="B107" s="203">
        <v>15</v>
      </c>
      <c r="C107" s="206" t="s">
        <v>234</v>
      </c>
      <c r="D107" s="200">
        <f>'Форма 1'!F101</f>
        <v>14619.029999999999</v>
      </c>
      <c r="E107" s="204"/>
      <c r="F107" s="200"/>
    </row>
    <row r="108" spans="2:6" ht="15" x14ac:dyDescent="0.2">
      <c r="B108" s="203"/>
      <c r="C108" s="207" t="s">
        <v>106</v>
      </c>
      <c r="D108" s="200"/>
      <c r="E108" s="201"/>
      <c r="F108" s="200"/>
    </row>
    <row r="109" spans="2:6" ht="15" x14ac:dyDescent="0.2">
      <c r="B109" s="203"/>
      <c r="C109" s="207" t="s">
        <v>102</v>
      </c>
      <c r="D109" s="200">
        <f>'Форма 1'!F103</f>
        <v>1406</v>
      </c>
      <c r="E109" s="201"/>
      <c r="F109" s="200"/>
    </row>
    <row r="110" spans="2:6" ht="15" x14ac:dyDescent="0.2">
      <c r="B110" s="203"/>
      <c r="C110" s="207" t="s">
        <v>2</v>
      </c>
      <c r="D110" s="200">
        <f>'Форма 1'!F104</f>
        <v>13213.029999999999</v>
      </c>
      <c r="E110" s="201"/>
      <c r="F110" s="200"/>
    </row>
    <row r="111" spans="2:6" ht="15" x14ac:dyDescent="0.2">
      <c r="B111" s="203"/>
      <c r="C111" s="207" t="s">
        <v>114</v>
      </c>
      <c r="D111" s="200">
        <f>'Форма 1'!F105</f>
        <v>4.2300000000000004</v>
      </c>
      <c r="E111" s="201"/>
      <c r="F111" s="200"/>
    </row>
    <row r="112" spans="2:6" ht="15" x14ac:dyDescent="0.2">
      <c r="B112" s="203"/>
      <c r="C112" s="207" t="s">
        <v>113</v>
      </c>
      <c r="D112" s="200"/>
      <c r="E112" s="201"/>
      <c r="F112" s="200"/>
    </row>
    <row r="113" spans="2:6" x14ac:dyDescent="0.2">
      <c r="C113" s="159"/>
    </row>
    <row r="114" spans="2:6" x14ac:dyDescent="0.2">
      <c r="C114" s="159"/>
      <c r="D114" s="161"/>
      <c r="E114" s="161"/>
      <c r="F114" s="161"/>
    </row>
    <row r="115" spans="2:6" x14ac:dyDescent="0.2">
      <c r="C115" s="159"/>
      <c r="D115" s="161"/>
      <c r="E115" s="161"/>
      <c r="F115" s="161"/>
    </row>
    <row r="116" spans="2:6" x14ac:dyDescent="0.2">
      <c r="C116" s="159"/>
      <c r="D116" s="161"/>
      <c r="E116" s="161"/>
      <c r="F116" s="161"/>
    </row>
    <row r="117" spans="2:6" x14ac:dyDescent="0.2">
      <c r="C117" s="159"/>
      <c r="D117" s="161"/>
      <c r="E117" s="161"/>
      <c r="F117" s="161"/>
    </row>
    <row r="118" spans="2:6" x14ac:dyDescent="0.2">
      <c r="C118" s="159"/>
      <c r="D118" s="161"/>
      <c r="E118" s="161"/>
      <c r="F118" s="161"/>
    </row>
    <row r="119" spans="2:6" x14ac:dyDescent="0.2">
      <c r="B119" s="159"/>
      <c r="D119" s="161"/>
      <c r="E119" s="161"/>
      <c r="F119" s="161"/>
    </row>
    <row r="120" spans="2:6" x14ac:dyDescent="0.2">
      <c r="B120" s="159"/>
      <c r="D120" s="161"/>
      <c r="E120" s="161"/>
      <c r="F120" s="161"/>
    </row>
    <row r="121" spans="2:6" x14ac:dyDescent="0.2">
      <c r="B121" s="159"/>
      <c r="D121" s="161"/>
      <c r="E121" s="161"/>
      <c r="F121" s="161"/>
    </row>
    <row r="122" spans="2:6" x14ac:dyDescent="0.2">
      <c r="B122" s="159"/>
      <c r="D122" s="161"/>
      <c r="E122" s="161"/>
      <c r="F122" s="161"/>
    </row>
    <row r="123" spans="2:6" x14ac:dyDescent="0.2">
      <c r="B123" s="159"/>
      <c r="D123" s="161"/>
      <c r="E123" s="161"/>
      <c r="F123" s="161"/>
    </row>
    <row r="124" spans="2:6" x14ac:dyDescent="0.2">
      <c r="B124" s="159"/>
      <c r="D124" s="161"/>
      <c r="E124" s="161"/>
      <c r="F124" s="161"/>
    </row>
    <row r="125" spans="2:6" x14ac:dyDescent="0.2">
      <c r="B125" s="159"/>
      <c r="D125" s="161"/>
      <c r="E125" s="161"/>
      <c r="F125" s="161"/>
    </row>
    <row r="126" spans="2:6" x14ac:dyDescent="0.2">
      <c r="B126" s="159"/>
      <c r="D126" s="161"/>
      <c r="E126" s="161"/>
      <c r="F126" s="161"/>
    </row>
    <row r="127" spans="2:6" x14ac:dyDescent="0.2">
      <c r="B127" s="159"/>
      <c r="D127" s="161"/>
      <c r="E127" s="161"/>
      <c r="F127" s="161"/>
    </row>
    <row r="128" spans="2:6" x14ac:dyDescent="0.2">
      <c r="B128" s="159"/>
      <c r="D128" s="161"/>
      <c r="E128" s="161"/>
      <c r="F128" s="161"/>
    </row>
    <row r="129" spans="2:6" x14ac:dyDescent="0.2">
      <c r="B129" s="159"/>
      <c r="D129" s="161"/>
      <c r="E129" s="161"/>
      <c r="F129" s="161"/>
    </row>
    <row r="130" spans="2:6" x14ac:dyDescent="0.2">
      <c r="B130" s="159"/>
      <c r="D130" s="161"/>
      <c r="E130" s="161"/>
      <c r="F130" s="161"/>
    </row>
    <row r="131" spans="2:6" x14ac:dyDescent="0.2">
      <c r="B131" s="159"/>
      <c r="D131" s="161"/>
      <c r="E131" s="161"/>
      <c r="F131" s="161"/>
    </row>
    <row r="132" spans="2:6" x14ac:dyDescent="0.2">
      <c r="B132" s="159"/>
      <c r="D132" s="161"/>
      <c r="E132" s="161"/>
      <c r="F132" s="161"/>
    </row>
    <row r="133" spans="2:6" x14ac:dyDescent="0.2">
      <c r="B133" s="159"/>
      <c r="D133" s="161"/>
      <c r="E133" s="161"/>
      <c r="F133" s="161"/>
    </row>
    <row r="134" spans="2:6" x14ac:dyDescent="0.2">
      <c r="B134" s="159"/>
      <c r="D134" s="161"/>
      <c r="E134" s="161"/>
      <c r="F134" s="161"/>
    </row>
    <row r="135" spans="2:6" x14ac:dyDescent="0.2">
      <c r="B135" s="159"/>
      <c r="D135" s="161"/>
      <c r="E135" s="161"/>
      <c r="F135" s="161"/>
    </row>
    <row r="136" spans="2:6" x14ac:dyDescent="0.2">
      <c r="B136" s="159"/>
      <c r="D136" s="161"/>
      <c r="E136" s="161"/>
      <c r="F136" s="161"/>
    </row>
    <row r="137" spans="2:6" x14ac:dyDescent="0.2">
      <c r="B137" s="159"/>
      <c r="D137" s="161"/>
      <c r="E137" s="161"/>
      <c r="F137" s="161"/>
    </row>
    <row r="138" spans="2:6" x14ac:dyDescent="0.2">
      <c r="B138" s="159"/>
      <c r="D138" s="161"/>
      <c r="E138" s="161"/>
      <c r="F138" s="161"/>
    </row>
    <row r="139" spans="2:6" x14ac:dyDescent="0.2">
      <c r="B139" s="159"/>
      <c r="D139" s="161"/>
      <c r="E139" s="161"/>
      <c r="F139" s="161"/>
    </row>
    <row r="140" spans="2:6" x14ac:dyDescent="0.2">
      <c r="B140" s="159"/>
      <c r="D140" s="161"/>
      <c r="E140" s="161"/>
      <c r="F140" s="161"/>
    </row>
    <row r="141" spans="2:6" x14ac:dyDescent="0.2">
      <c r="B141" s="159"/>
      <c r="D141" s="161"/>
      <c r="E141" s="161"/>
      <c r="F141" s="161"/>
    </row>
    <row r="142" spans="2:6" x14ac:dyDescent="0.2">
      <c r="B142" s="159"/>
      <c r="D142" s="161"/>
      <c r="E142" s="161"/>
      <c r="F142" s="161"/>
    </row>
    <row r="143" spans="2:6" x14ac:dyDescent="0.2">
      <c r="B143" s="159"/>
      <c r="D143" s="161"/>
      <c r="E143" s="161"/>
      <c r="F143" s="161"/>
    </row>
    <row r="144" spans="2:6" x14ac:dyDescent="0.2">
      <c r="B144" s="159"/>
      <c r="D144" s="161"/>
      <c r="E144" s="161"/>
      <c r="F144" s="161"/>
    </row>
    <row r="145" spans="2:6" x14ac:dyDescent="0.2">
      <c r="B145" s="159"/>
      <c r="D145" s="161"/>
      <c r="E145" s="161"/>
      <c r="F145" s="161"/>
    </row>
    <row r="146" spans="2:6" x14ac:dyDescent="0.2">
      <c r="B146" s="159"/>
      <c r="D146" s="161"/>
      <c r="E146" s="161"/>
      <c r="F146" s="161"/>
    </row>
    <row r="147" spans="2:6" x14ac:dyDescent="0.2">
      <c r="B147" s="159"/>
      <c r="D147" s="161"/>
      <c r="E147" s="161"/>
      <c r="F147" s="161"/>
    </row>
    <row r="148" spans="2:6" x14ac:dyDescent="0.2">
      <c r="B148" s="159"/>
      <c r="D148" s="161"/>
      <c r="E148" s="161"/>
      <c r="F148" s="161"/>
    </row>
    <row r="149" spans="2:6" x14ac:dyDescent="0.2">
      <c r="B149" s="159"/>
      <c r="D149" s="161"/>
      <c r="E149" s="161"/>
      <c r="F149" s="161"/>
    </row>
    <row r="150" spans="2:6" x14ac:dyDescent="0.2">
      <c r="B150" s="159"/>
      <c r="D150" s="161"/>
      <c r="E150" s="161"/>
      <c r="F150" s="161"/>
    </row>
    <row r="151" spans="2:6" x14ac:dyDescent="0.2">
      <c r="B151" s="159"/>
      <c r="D151" s="161"/>
      <c r="E151" s="161"/>
      <c r="F151" s="161"/>
    </row>
    <row r="152" spans="2:6" x14ac:dyDescent="0.2">
      <c r="B152" s="159"/>
      <c r="D152" s="161"/>
      <c r="E152" s="161"/>
      <c r="F152" s="161"/>
    </row>
    <row r="153" spans="2:6" x14ac:dyDescent="0.2">
      <c r="B153" s="159"/>
      <c r="D153" s="161"/>
      <c r="E153" s="161"/>
      <c r="F153" s="161"/>
    </row>
    <row r="154" spans="2:6" x14ac:dyDescent="0.2">
      <c r="B154" s="159"/>
      <c r="D154" s="161"/>
      <c r="E154" s="161"/>
      <c r="F154" s="161"/>
    </row>
    <row r="155" spans="2:6" x14ac:dyDescent="0.2">
      <c r="B155" s="159"/>
      <c r="D155" s="161"/>
      <c r="E155" s="161"/>
      <c r="F155" s="161"/>
    </row>
    <row r="156" spans="2:6" x14ac:dyDescent="0.2">
      <c r="B156" s="159"/>
      <c r="D156" s="161"/>
      <c r="E156" s="161"/>
      <c r="F156" s="161"/>
    </row>
    <row r="157" spans="2:6" x14ac:dyDescent="0.2">
      <c r="B157" s="159"/>
      <c r="D157" s="161"/>
      <c r="E157" s="161"/>
      <c r="F157" s="161"/>
    </row>
    <row r="158" spans="2:6" x14ac:dyDescent="0.2">
      <c r="B158" s="159"/>
      <c r="D158" s="161"/>
      <c r="E158" s="161"/>
      <c r="F158" s="161"/>
    </row>
    <row r="159" spans="2:6" x14ac:dyDescent="0.2">
      <c r="B159" s="159"/>
      <c r="D159" s="161"/>
      <c r="E159" s="161"/>
      <c r="F159" s="161"/>
    </row>
    <row r="160" spans="2:6" x14ac:dyDescent="0.2">
      <c r="B160" s="159"/>
      <c r="D160" s="161"/>
      <c r="E160" s="161"/>
      <c r="F160" s="161"/>
    </row>
    <row r="161" spans="2:6" x14ac:dyDescent="0.2">
      <c r="B161" s="159"/>
      <c r="D161" s="161"/>
      <c r="E161" s="161"/>
      <c r="F161" s="161"/>
    </row>
    <row r="162" spans="2:6" x14ac:dyDescent="0.2">
      <c r="B162" s="159"/>
      <c r="D162" s="161"/>
      <c r="E162" s="161"/>
      <c r="F162" s="161"/>
    </row>
    <row r="163" spans="2:6" x14ac:dyDescent="0.2">
      <c r="B163" s="159"/>
      <c r="D163" s="161"/>
      <c r="E163" s="161"/>
      <c r="F163" s="161"/>
    </row>
    <row r="164" spans="2:6" x14ac:dyDescent="0.2">
      <c r="B164" s="159"/>
      <c r="D164" s="161"/>
      <c r="E164" s="161"/>
      <c r="F164" s="161"/>
    </row>
    <row r="165" spans="2:6" x14ac:dyDescent="0.2">
      <c r="B165" s="159"/>
      <c r="D165" s="161"/>
      <c r="E165" s="161"/>
      <c r="F165" s="161"/>
    </row>
    <row r="166" spans="2:6" x14ac:dyDescent="0.2">
      <c r="B166" s="159"/>
      <c r="D166" s="161"/>
      <c r="E166" s="161"/>
      <c r="F166" s="161"/>
    </row>
    <row r="167" spans="2:6" x14ac:dyDescent="0.2">
      <c r="B167" s="159"/>
      <c r="D167" s="161"/>
      <c r="E167" s="161"/>
      <c r="F167" s="161"/>
    </row>
    <row r="168" spans="2:6" x14ac:dyDescent="0.2">
      <c r="B168" s="159"/>
      <c r="D168" s="161"/>
      <c r="E168" s="161"/>
      <c r="F168" s="161"/>
    </row>
    <row r="169" spans="2:6" x14ac:dyDescent="0.2">
      <c r="B169" s="159"/>
      <c r="D169" s="161"/>
      <c r="E169" s="161"/>
      <c r="F169" s="161"/>
    </row>
    <row r="170" spans="2:6" x14ac:dyDescent="0.2">
      <c r="B170" s="159"/>
      <c r="D170" s="161"/>
      <c r="E170" s="161"/>
      <c r="F170" s="161"/>
    </row>
    <row r="171" spans="2:6" x14ac:dyDescent="0.2">
      <c r="B171" s="159"/>
      <c r="D171" s="161"/>
      <c r="E171" s="161"/>
      <c r="F171" s="161"/>
    </row>
    <row r="172" spans="2:6" x14ac:dyDescent="0.2">
      <c r="B172" s="159"/>
      <c r="D172" s="161"/>
      <c r="E172" s="161"/>
      <c r="F172" s="161"/>
    </row>
    <row r="173" spans="2:6" x14ac:dyDescent="0.2">
      <c r="B173" s="159"/>
      <c r="D173" s="161"/>
      <c r="E173" s="161"/>
      <c r="F173" s="161"/>
    </row>
    <row r="174" spans="2:6" x14ac:dyDescent="0.2">
      <c r="B174" s="159"/>
      <c r="D174" s="161"/>
      <c r="E174" s="161"/>
      <c r="F174" s="161"/>
    </row>
    <row r="175" spans="2:6" x14ac:dyDescent="0.2">
      <c r="B175" s="159"/>
      <c r="D175" s="161"/>
      <c r="E175" s="161"/>
      <c r="F175" s="161"/>
    </row>
    <row r="176" spans="2:6" x14ac:dyDescent="0.2">
      <c r="B176" s="159"/>
      <c r="D176" s="161"/>
      <c r="E176" s="161"/>
      <c r="F176" s="161"/>
    </row>
    <row r="177" spans="2:6" x14ac:dyDescent="0.2">
      <c r="B177" s="159"/>
      <c r="D177" s="161"/>
      <c r="E177" s="161"/>
      <c r="F177" s="161"/>
    </row>
    <row r="178" spans="2:6" x14ac:dyDescent="0.2">
      <c r="B178" s="159"/>
      <c r="D178" s="161"/>
      <c r="E178" s="161"/>
      <c r="F178" s="161"/>
    </row>
    <row r="179" spans="2:6" x14ac:dyDescent="0.2">
      <c r="B179" s="159"/>
      <c r="D179" s="161"/>
      <c r="E179" s="161"/>
      <c r="F179" s="161"/>
    </row>
    <row r="180" spans="2:6" x14ac:dyDescent="0.2">
      <c r="B180" s="159"/>
      <c r="D180" s="161"/>
      <c r="E180" s="161"/>
      <c r="F180" s="161"/>
    </row>
    <row r="181" spans="2:6" x14ac:dyDescent="0.2">
      <c r="B181" s="159"/>
      <c r="D181" s="161"/>
      <c r="E181" s="161"/>
      <c r="F181" s="161"/>
    </row>
    <row r="182" spans="2:6" x14ac:dyDescent="0.2">
      <c r="B182" s="159"/>
      <c r="D182" s="161"/>
      <c r="E182" s="161"/>
      <c r="F182" s="161"/>
    </row>
    <row r="183" spans="2:6" x14ac:dyDescent="0.2">
      <c r="B183" s="159"/>
      <c r="D183" s="161"/>
      <c r="E183" s="161"/>
      <c r="F183" s="161"/>
    </row>
    <row r="184" spans="2:6" x14ac:dyDescent="0.2">
      <c r="B184" s="159"/>
      <c r="D184" s="161"/>
      <c r="E184" s="161"/>
      <c r="F184" s="161"/>
    </row>
    <row r="185" spans="2:6" x14ac:dyDescent="0.2">
      <c r="B185" s="159"/>
      <c r="D185" s="161"/>
      <c r="E185" s="161"/>
      <c r="F185" s="161"/>
    </row>
    <row r="186" spans="2:6" x14ac:dyDescent="0.2">
      <c r="B186" s="159"/>
      <c r="D186" s="161"/>
      <c r="E186" s="161"/>
      <c r="F186" s="161"/>
    </row>
    <row r="187" spans="2:6" x14ac:dyDescent="0.2">
      <c r="B187" s="159"/>
      <c r="D187" s="161"/>
      <c r="E187" s="161"/>
      <c r="F187" s="161"/>
    </row>
    <row r="188" spans="2:6" x14ac:dyDescent="0.2">
      <c r="B188" s="159"/>
      <c r="D188" s="161"/>
      <c r="E188" s="161"/>
      <c r="F188" s="161"/>
    </row>
    <row r="189" spans="2:6" x14ac:dyDescent="0.2">
      <c r="B189" s="159"/>
      <c r="D189" s="161"/>
      <c r="E189" s="161"/>
      <c r="F189" s="161"/>
    </row>
    <row r="190" spans="2:6" x14ac:dyDescent="0.2">
      <c r="B190" s="159"/>
      <c r="D190" s="161"/>
      <c r="E190" s="161"/>
      <c r="F190" s="161"/>
    </row>
    <row r="191" spans="2:6" x14ac:dyDescent="0.2">
      <c r="B191" s="159"/>
      <c r="D191" s="161"/>
      <c r="E191" s="161"/>
      <c r="F191" s="161"/>
    </row>
    <row r="192" spans="2:6" x14ac:dyDescent="0.2">
      <c r="B192" s="159"/>
      <c r="D192" s="161"/>
      <c r="E192" s="161"/>
      <c r="F192" s="161"/>
    </row>
    <row r="193" spans="2:6" x14ac:dyDescent="0.2">
      <c r="B193" s="159"/>
      <c r="D193" s="161"/>
      <c r="E193" s="161"/>
      <c r="F193" s="161"/>
    </row>
    <row r="194" spans="2:6" x14ac:dyDescent="0.2">
      <c r="B194" s="159"/>
      <c r="D194" s="161"/>
      <c r="E194" s="161"/>
      <c r="F194" s="161"/>
    </row>
    <row r="195" spans="2:6" x14ac:dyDescent="0.2">
      <c r="B195" s="159"/>
      <c r="D195" s="161"/>
      <c r="E195" s="161"/>
      <c r="F195" s="161"/>
    </row>
    <row r="196" spans="2:6" x14ac:dyDescent="0.2">
      <c r="B196" s="159"/>
      <c r="D196" s="161"/>
      <c r="E196" s="161"/>
      <c r="F196" s="161"/>
    </row>
    <row r="197" spans="2:6" x14ac:dyDescent="0.2">
      <c r="B197" s="159"/>
      <c r="D197" s="161"/>
      <c r="E197" s="161"/>
      <c r="F197" s="161"/>
    </row>
    <row r="198" spans="2:6" x14ac:dyDescent="0.2">
      <c r="B198" s="159"/>
      <c r="D198" s="161"/>
      <c r="E198" s="161"/>
      <c r="F198" s="161"/>
    </row>
    <row r="199" spans="2:6" x14ac:dyDescent="0.2">
      <c r="B199" s="159"/>
      <c r="D199" s="161"/>
      <c r="E199" s="161"/>
      <c r="F199" s="161"/>
    </row>
    <row r="200" spans="2:6" x14ac:dyDescent="0.2">
      <c r="B200" s="159"/>
      <c r="D200" s="161"/>
      <c r="E200" s="161"/>
      <c r="F200" s="161"/>
    </row>
    <row r="201" spans="2:6" x14ac:dyDescent="0.2">
      <c r="B201" s="159"/>
      <c r="D201" s="161"/>
      <c r="E201" s="161"/>
      <c r="F201" s="161"/>
    </row>
    <row r="202" spans="2:6" x14ac:dyDescent="0.2">
      <c r="B202" s="159"/>
      <c r="D202" s="161"/>
      <c r="E202" s="161"/>
      <c r="F202" s="161"/>
    </row>
    <row r="203" spans="2:6" x14ac:dyDescent="0.2">
      <c r="B203" s="159"/>
      <c r="D203" s="161"/>
      <c r="E203" s="161"/>
      <c r="F203" s="161"/>
    </row>
    <row r="204" spans="2:6" x14ac:dyDescent="0.2">
      <c r="B204" s="159"/>
      <c r="D204" s="161"/>
      <c r="E204" s="161"/>
      <c r="F204" s="161"/>
    </row>
    <row r="205" spans="2:6" x14ac:dyDescent="0.2">
      <c r="B205" s="159"/>
      <c r="D205" s="161"/>
      <c r="E205" s="161"/>
      <c r="F205" s="161"/>
    </row>
    <row r="206" spans="2:6" x14ac:dyDescent="0.2">
      <c r="B206" s="159"/>
      <c r="D206" s="161"/>
      <c r="E206" s="161"/>
      <c r="F206" s="161"/>
    </row>
    <row r="207" spans="2:6" x14ac:dyDescent="0.2">
      <c r="B207" s="159"/>
      <c r="D207" s="161"/>
      <c r="E207" s="161"/>
      <c r="F207" s="161"/>
    </row>
    <row r="208" spans="2:6" x14ac:dyDescent="0.2">
      <c r="B208" s="159"/>
      <c r="D208" s="161"/>
      <c r="E208" s="161"/>
      <c r="F208" s="161"/>
    </row>
    <row r="209" spans="2:6" x14ac:dyDescent="0.2">
      <c r="B209" s="159"/>
      <c r="D209" s="161"/>
      <c r="E209" s="161"/>
      <c r="F209" s="161"/>
    </row>
    <row r="210" spans="2:6" x14ac:dyDescent="0.2">
      <c r="B210" s="159"/>
      <c r="D210" s="161"/>
      <c r="E210" s="161"/>
      <c r="F210" s="161"/>
    </row>
    <row r="211" spans="2:6" x14ac:dyDescent="0.2">
      <c r="B211" s="159"/>
      <c r="D211" s="161"/>
      <c r="E211" s="161"/>
      <c r="F211" s="161"/>
    </row>
    <row r="212" spans="2:6" x14ac:dyDescent="0.2">
      <c r="B212" s="159"/>
      <c r="D212" s="161"/>
      <c r="E212" s="161"/>
      <c r="F212" s="161"/>
    </row>
    <row r="213" spans="2:6" x14ac:dyDescent="0.2">
      <c r="B213" s="159"/>
      <c r="D213" s="161"/>
      <c r="E213" s="161"/>
      <c r="F213" s="161"/>
    </row>
    <row r="214" spans="2:6" x14ac:dyDescent="0.2">
      <c r="B214" s="159"/>
      <c r="D214" s="161"/>
      <c r="E214" s="161"/>
      <c r="F214" s="161"/>
    </row>
    <row r="215" spans="2:6" x14ac:dyDescent="0.2">
      <c r="B215" s="159"/>
      <c r="D215" s="161"/>
      <c r="E215" s="161"/>
      <c r="F215" s="161"/>
    </row>
    <row r="216" spans="2:6" x14ac:dyDescent="0.2">
      <c r="B216" s="159"/>
      <c r="D216" s="161"/>
      <c r="E216" s="161"/>
      <c r="F216" s="161"/>
    </row>
    <row r="217" spans="2:6" x14ac:dyDescent="0.2">
      <c r="B217" s="159"/>
      <c r="D217" s="161"/>
      <c r="E217" s="161"/>
      <c r="F217" s="161"/>
    </row>
    <row r="218" spans="2:6" x14ac:dyDescent="0.2">
      <c r="B218" s="159"/>
      <c r="D218" s="161"/>
      <c r="E218" s="161"/>
      <c r="F218" s="161"/>
    </row>
    <row r="219" spans="2:6" x14ac:dyDescent="0.2">
      <c r="B219" s="159"/>
      <c r="D219" s="161"/>
      <c r="E219" s="161"/>
      <c r="F219" s="161"/>
    </row>
    <row r="220" spans="2:6" x14ac:dyDescent="0.2">
      <c r="B220" s="159"/>
      <c r="D220" s="161"/>
      <c r="E220" s="161"/>
      <c r="F220" s="161"/>
    </row>
    <row r="221" spans="2:6" x14ac:dyDescent="0.2">
      <c r="B221" s="159"/>
      <c r="D221" s="161"/>
      <c r="E221" s="161"/>
      <c r="F221" s="161"/>
    </row>
    <row r="222" spans="2:6" x14ac:dyDescent="0.2">
      <c r="B222" s="159"/>
      <c r="D222" s="161"/>
      <c r="E222" s="161"/>
      <c r="F222" s="161"/>
    </row>
    <row r="223" spans="2:6" x14ac:dyDescent="0.2">
      <c r="B223" s="159"/>
      <c r="D223" s="161"/>
      <c r="E223" s="161"/>
      <c r="F223" s="161"/>
    </row>
    <row r="224" spans="2:6" x14ac:dyDescent="0.2">
      <c r="B224" s="159"/>
      <c r="D224" s="161"/>
      <c r="E224" s="161"/>
      <c r="F224" s="161"/>
    </row>
    <row r="225" spans="2:6" x14ac:dyDescent="0.2">
      <c r="B225" s="159"/>
      <c r="D225" s="161"/>
      <c r="E225" s="161"/>
      <c r="F225" s="161"/>
    </row>
    <row r="226" spans="2:6" x14ac:dyDescent="0.2">
      <c r="B226" s="159"/>
      <c r="D226" s="161"/>
      <c r="E226" s="161"/>
      <c r="F226" s="161"/>
    </row>
    <row r="227" spans="2:6" x14ac:dyDescent="0.2">
      <c r="B227" s="159"/>
      <c r="D227" s="161"/>
      <c r="E227" s="161"/>
      <c r="F227" s="161"/>
    </row>
    <row r="228" spans="2:6" x14ac:dyDescent="0.2">
      <c r="B228" s="159"/>
      <c r="D228" s="161"/>
      <c r="E228" s="161"/>
      <c r="F228" s="161"/>
    </row>
    <row r="229" spans="2:6" x14ac:dyDescent="0.2">
      <c r="B229" s="159"/>
      <c r="D229" s="161"/>
      <c r="E229" s="161"/>
      <c r="F229" s="161"/>
    </row>
    <row r="230" spans="2:6" x14ac:dyDescent="0.2">
      <c r="B230" s="159"/>
      <c r="D230" s="161"/>
      <c r="E230" s="161"/>
      <c r="F230" s="161"/>
    </row>
    <row r="231" spans="2:6" x14ac:dyDescent="0.2">
      <c r="B231" s="159"/>
      <c r="D231" s="161"/>
      <c r="E231" s="161"/>
      <c r="F231" s="161"/>
    </row>
    <row r="232" spans="2:6" x14ac:dyDescent="0.2">
      <c r="B232" s="159"/>
      <c r="D232" s="161"/>
      <c r="E232" s="161"/>
      <c r="F232" s="161"/>
    </row>
    <row r="233" spans="2:6" x14ac:dyDescent="0.2">
      <c r="B233" s="159"/>
      <c r="D233" s="161"/>
      <c r="E233" s="161"/>
      <c r="F233" s="161"/>
    </row>
    <row r="234" spans="2:6" x14ac:dyDescent="0.2">
      <c r="B234" s="159"/>
      <c r="D234" s="161"/>
      <c r="E234" s="161"/>
      <c r="F234" s="161"/>
    </row>
    <row r="235" spans="2:6" x14ac:dyDescent="0.2">
      <c r="B235" s="159"/>
      <c r="D235" s="161"/>
      <c r="E235" s="161"/>
      <c r="F235" s="161"/>
    </row>
    <row r="236" spans="2:6" x14ac:dyDescent="0.2">
      <c r="B236" s="159"/>
      <c r="D236" s="161"/>
      <c r="E236" s="161"/>
      <c r="F236" s="161"/>
    </row>
    <row r="237" spans="2:6" x14ac:dyDescent="0.2">
      <c r="B237" s="159"/>
      <c r="D237" s="161"/>
      <c r="E237" s="161"/>
      <c r="F237" s="161"/>
    </row>
    <row r="238" spans="2:6" x14ac:dyDescent="0.2">
      <c r="B238" s="159"/>
      <c r="D238" s="161"/>
      <c r="E238" s="161"/>
      <c r="F238" s="161"/>
    </row>
    <row r="239" spans="2:6" x14ac:dyDescent="0.2">
      <c r="B239" s="159"/>
      <c r="D239" s="161"/>
      <c r="E239" s="161"/>
      <c r="F239" s="161"/>
    </row>
    <row r="240" spans="2:6" x14ac:dyDescent="0.2">
      <c r="B240" s="159"/>
      <c r="D240" s="161"/>
      <c r="E240" s="161"/>
      <c r="F240" s="161"/>
    </row>
    <row r="241" spans="2:6" x14ac:dyDescent="0.2">
      <c r="B241" s="159"/>
      <c r="D241" s="161"/>
      <c r="E241" s="161"/>
      <c r="F241" s="161"/>
    </row>
    <row r="242" spans="2:6" x14ac:dyDescent="0.2">
      <c r="B242" s="159"/>
      <c r="D242" s="161"/>
      <c r="E242" s="161"/>
      <c r="F242" s="161"/>
    </row>
    <row r="243" spans="2:6" x14ac:dyDescent="0.2">
      <c r="B243" s="159"/>
      <c r="D243" s="161"/>
      <c r="E243" s="161"/>
      <c r="F243" s="161"/>
    </row>
    <row r="244" spans="2:6" x14ac:dyDescent="0.2">
      <c r="B244" s="159"/>
      <c r="D244" s="161"/>
      <c r="E244" s="161"/>
      <c r="F244" s="161"/>
    </row>
    <row r="245" spans="2:6" x14ac:dyDescent="0.2">
      <c r="B245" s="159"/>
      <c r="D245" s="161"/>
      <c r="E245" s="161"/>
      <c r="F245" s="161"/>
    </row>
    <row r="246" spans="2:6" x14ac:dyDescent="0.2">
      <c r="B246" s="159"/>
      <c r="D246" s="161"/>
      <c r="E246" s="161"/>
      <c r="F246" s="161"/>
    </row>
    <row r="247" spans="2:6" x14ac:dyDescent="0.2">
      <c r="B247" s="159"/>
      <c r="D247" s="161"/>
      <c r="E247" s="161"/>
      <c r="F247" s="161"/>
    </row>
    <row r="248" spans="2:6" x14ac:dyDescent="0.2">
      <c r="B248" s="159"/>
      <c r="D248" s="161"/>
      <c r="E248" s="161"/>
      <c r="F248" s="161"/>
    </row>
  </sheetData>
  <mergeCells count="7">
    <mergeCell ref="E1:F1"/>
    <mergeCell ref="C4:F4"/>
    <mergeCell ref="C5:F5"/>
    <mergeCell ref="C6:F6"/>
    <mergeCell ref="B8:B9"/>
    <mergeCell ref="C8:C9"/>
    <mergeCell ref="D8:F8"/>
  </mergeCells>
  <pageMargins left="0.7" right="0.7" top="0.75" bottom="0.75" header="0.3" footer="0.3"/>
  <pageSetup paperSize="9" scale="69" fitToHeight="0" orientation="portrait" r:id="rId1"/>
  <headerFooter differentFirst="1">
    <oddHeader>&amp;C5</oddHeader>
    <firstHeader>&amp;C4</firstHeader>
  </headerFooter>
  <rowBreaks count="3" manualBreakCount="3">
    <brk id="50" max="5" man="1"/>
    <brk id="108" max="5" man="1"/>
    <brk id="11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2</vt:lpstr>
      <vt:lpstr>Форма 1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Форма 2</vt:lpstr>
      <vt:lpstr>'Приложение 2'!Заголовки_для_печати</vt:lpstr>
      <vt:lpstr>'расчет целевых показателей'!Заголовки_для_печати</vt:lpstr>
      <vt:lpstr>'Форма 1'!Заголовки_для_печати</vt:lpstr>
      <vt:lpstr>'Приложение 1'!Область_печати</vt:lpstr>
      <vt:lpstr>'Приложение 2'!Область_печати</vt:lpstr>
      <vt:lpstr>'расчет целевых показателей'!Область_печати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Ващенко Юлия Александровна</cp:lastModifiedBy>
  <cp:lastPrinted>2024-08-21T12:06:56Z</cp:lastPrinted>
  <dcterms:created xsi:type="dcterms:W3CDTF">1996-10-08T23:32:33Z</dcterms:created>
  <dcterms:modified xsi:type="dcterms:W3CDTF">2024-11-29T09:41:56Z</dcterms:modified>
</cp:coreProperties>
</file>