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state="hidden" r:id="rId2"/>
    <sheet name="Лист3" sheetId="5" state="hidden" r:id="rId3"/>
  </sheets>
  <definedNames>
    <definedName name="_xlnm.Print_Area" localSheetId="0">Лист1!$A$1:$J$31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D5" i="5"/>
  <c r="H23" i="1"/>
  <c r="F23" i="1"/>
  <c r="F24" i="1"/>
  <c r="F30" i="1"/>
  <c r="G24" i="1" l="1"/>
  <c r="E24" i="1"/>
  <c r="D24" i="1"/>
  <c r="G23" i="1" l="1"/>
  <c r="E23" i="1"/>
  <c r="D23" i="1"/>
  <c r="E30" i="1" l="1"/>
  <c r="G30" i="1"/>
  <c r="H30" i="1"/>
  <c r="I30" i="1"/>
  <c r="J30" i="1"/>
  <c r="D30" i="1"/>
  <c r="H16" i="2" l="1"/>
  <c r="L26" i="2"/>
  <c r="K26" i="2"/>
  <c r="J26" i="2"/>
  <c r="I26" i="2"/>
  <c r="K22" i="2"/>
  <c r="L20" i="2"/>
  <c r="K20" i="2"/>
  <c r="J20" i="2"/>
  <c r="I20" i="2"/>
  <c r="L19" i="2"/>
  <c r="K19" i="2"/>
  <c r="J19" i="2"/>
  <c r="I19" i="2"/>
  <c r="G20" i="2"/>
  <c r="F20" i="2"/>
  <c r="G19" i="2"/>
  <c r="F19" i="2"/>
  <c r="H20" i="2"/>
  <c r="H19" i="2"/>
  <c r="H26" i="2"/>
  <c r="H12" i="2"/>
  <c r="G26" i="2"/>
  <c r="G16" i="2"/>
  <c r="G12" i="2"/>
  <c r="F26" i="2"/>
  <c r="F16" i="2"/>
  <c r="F14" i="2"/>
  <c r="F12" i="2"/>
  <c r="E26" i="2"/>
  <c r="E22" i="2"/>
  <c r="E20" i="2"/>
  <c r="E19" i="2"/>
  <c r="E16" i="2"/>
  <c r="E14" i="2"/>
  <c r="E12" i="2"/>
  <c r="D19" i="2"/>
  <c r="D26" i="2"/>
  <c r="D20" i="2"/>
</calcChain>
</file>

<file path=xl/sharedStrings.xml><?xml version="1.0" encoding="utf-8"?>
<sst xmlns="http://schemas.openxmlformats.org/spreadsheetml/2006/main" count="139" uniqueCount="80">
  <si>
    <t>Наименование показателей</t>
  </si>
  <si>
    <t>ед.измерения</t>
  </si>
  <si>
    <t>Первоуральск</t>
  </si>
  <si>
    <t>Нижний Тагил</t>
  </si>
  <si>
    <t>Каменск-Уральский</t>
  </si>
  <si>
    <t>Курган</t>
  </si>
  <si>
    <t>Верхняя Пышма</t>
  </si>
  <si>
    <t>в том числе:</t>
  </si>
  <si>
    <t xml:space="preserve">1) добыча полезных ископаемых </t>
  </si>
  <si>
    <t xml:space="preserve">2) обрабатывающие производства </t>
  </si>
  <si>
    <t>3) обеспечение электрической энергией, газом и паром; кондиционирование воздуха</t>
  </si>
  <si>
    <t>4) водоснабжение; водоотведение, организация сбора и утилизации отходов, деятельность по ликвидации загрязнений</t>
  </si>
  <si>
    <t>тыс. рублей</t>
  </si>
  <si>
    <t>№</t>
  </si>
  <si>
    <t xml:space="preserve"> объем отгруженных товаров собственного производства (по крупным и средним организациям) по видам деятельности B, C, D, E </t>
  </si>
  <si>
    <t xml:space="preserve">инвестиции в основной капитал по крупным и средним организациям </t>
  </si>
  <si>
    <t xml:space="preserve">прибыль (с учетом убытков) по кругу крупных и средних предприятий </t>
  </si>
  <si>
    <t xml:space="preserve"> Показатели экономического развития:</t>
  </si>
  <si>
    <t>Показатели уровня жизни</t>
  </si>
  <si>
    <t xml:space="preserve">среднемесячная начисленная заработная плата по крупным и средним организациям </t>
  </si>
  <si>
    <t>рублей</t>
  </si>
  <si>
    <t xml:space="preserve">среднемесячная заработная плата по отношению к среднеобластному значению </t>
  </si>
  <si>
    <t>процентов</t>
  </si>
  <si>
    <t xml:space="preserve">реальная заработная плата </t>
  </si>
  <si>
    <t>процентов к предыдущему году</t>
  </si>
  <si>
    <t>численность зарегистрированных безработных (на конец года)</t>
  </si>
  <si>
    <t>человек</t>
  </si>
  <si>
    <t xml:space="preserve">темп роста (снижения) численности зарегистрированных безработных </t>
  </si>
  <si>
    <t xml:space="preserve">ввод жилья в эксплуатацию </t>
  </si>
  <si>
    <t>тыс. кв. метров</t>
  </si>
  <si>
    <t xml:space="preserve">объем жилья, введенного в эксплуатацию индивидуальными застройщиками </t>
  </si>
  <si>
    <t>ввод жилья в эксплуатацию на душу населения</t>
  </si>
  <si>
    <t>кв. метров на человека</t>
  </si>
  <si>
    <t>численность постоянного населения на конец периода</t>
  </si>
  <si>
    <t>всего:</t>
  </si>
  <si>
    <t>x</t>
  </si>
  <si>
    <t>оборот розничной торговли</t>
  </si>
  <si>
    <t>тыс. рублей                     % в действующих  ценах к предыдущему году</t>
  </si>
  <si>
    <t>нет данных за 2022</t>
  </si>
  <si>
    <t xml:space="preserve">уровень регистрируемой безработицы (на конец периода) </t>
  </si>
  <si>
    <t xml:space="preserve"> 0,5*</t>
  </si>
  <si>
    <t>январь-март 866 040,4</t>
  </si>
  <si>
    <t>Серов</t>
  </si>
  <si>
    <t>Тобольск</t>
  </si>
  <si>
    <t xml:space="preserve">Магадан </t>
  </si>
  <si>
    <t>Шадринск</t>
  </si>
  <si>
    <t>81 623 727.5</t>
  </si>
  <si>
    <t>х</t>
  </si>
  <si>
    <t>тыс. рублей                            % в действующих  ценах к предыдущему году</t>
  </si>
  <si>
    <r>
      <t xml:space="preserve">тыс. рублей                            </t>
    </r>
    <r>
      <rPr>
        <strike/>
        <sz val="11"/>
        <color theme="1"/>
        <rFont val="Calibri"/>
        <family val="2"/>
        <charset val="204"/>
        <scheme val="minor"/>
      </rPr>
      <t>%</t>
    </r>
    <r>
      <rPr>
        <sz val="11"/>
        <color theme="1"/>
        <rFont val="Calibri"/>
        <family val="2"/>
        <scheme val="minor"/>
      </rPr>
      <t xml:space="preserve"> к предыдущему году</t>
    </r>
  </si>
  <si>
    <t>данных за 2021 г. нет</t>
  </si>
  <si>
    <t>данных на 2021 г. нет</t>
  </si>
  <si>
    <t>среднеобл. 94961,9</t>
  </si>
  <si>
    <t>среднеобл. 119385,0</t>
  </si>
  <si>
    <t>ИПЦ 99,89</t>
  </si>
  <si>
    <t>ИПЦ 100,76</t>
  </si>
  <si>
    <t>Миасс</t>
  </si>
  <si>
    <t>Свердловская область</t>
  </si>
  <si>
    <t>Российская Федерация</t>
  </si>
  <si>
    <r>
      <t xml:space="preserve">тыс. рублей                       </t>
    </r>
    <r>
      <rPr>
        <strike/>
        <sz val="12"/>
        <color theme="1"/>
        <rFont val="Liberation Serif"/>
        <family val="1"/>
        <charset val="204"/>
      </rPr>
      <t>%</t>
    </r>
    <r>
      <rPr>
        <sz val="12"/>
        <color theme="1"/>
        <rFont val="Liberation Serif"/>
        <family val="1"/>
        <charset val="204"/>
      </rPr>
      <t xml:space="preserve"> к предыдущему году</t>
    </r>
  </si>
  <si>
    <t>в 3,1 р.</t>
  </si>
  <si>
    <t>Серовский</t>
  </si>
  <si>
    <t>546 700 000*</t>
  </si>
  <si>
    <t>*По статистическим данным за январь – ноябрь 2024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</si>
  <si>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</si>
  <si>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</si>
  <si>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</si>
  <si>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</si>
  <si>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</si>
  <si>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</si>
  <si>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</si>
  <si>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</si>
  <si>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</si>
  <si>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</si>
  <si>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</si>
  <si>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</si>
  <si>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ИПЦ</t>
  </si>
  <si>
    <t>Ед.измерения</t>
  </si>
  <si>
    <t xml:space="preserve">Сравнение показателей социально-экономического развития городского округа Первоуральск с другими муниципальными образованиями </t>
  </si>
  <si>
    <t>Приложение 3
УТВЕРЖДЕНО 
постановленим Главы муниципального округа Первоуральск
от 19.05.2025 года    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</si>
</sst>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#,##0.0"/>
    <numFmt numFmtId="167" formatCode="0.000"/>
    <numFmt numFmtId="168" formatCode="_-* #,##0\ _₽_-;\-* #,##0\ _₽_-;_-* &quot;-&quot;??\ _₽_-;_-@_-"/>
    <numFmt numFmtId="169" formatCode="#,##0.000"/>
    <numFmt numFmtId="170" formatCode="#,##0.00_ ;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trike/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trike/>
      <sz val="12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b/>
      <sz val="12"/>
      <color rgb="FFFF0000"/>
      <name val="Liberation Serif"/>
      <family val="1"/>
      <charset val="204"/>
    </font>
    <font>
      <sz val="12"/>
      <color theme="1"/>
      <name val="Times New Roman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16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3" borderId="1" xfId="0" applyNumberFormat="1" applyFill="1" applyBorder="1"/>
    <xf numFmtId="164" fontId="0" fillId="0" borderId="1" xfId="0" applyNumberFormat="1" applyFill="1" applyBorder="1"/>
    <xf numFmtId="3" fontId="0" fillId="2" borderId="1" xfId="0" applyNumberFormat="1" applyFill="1" applyBorder="1"/>
    <xf numFmtId="3" fontId="0" fillId="0" borderId="1" xfId="0" applyNumberFormat="1" applyBorder="1"/>
    <xf numFmtId="3" fontId="0" fillId="3" borderId="1" xfId="0" applyNumberFormat="1" applyFill="1" applyBorder="1"/>
    <xf numFmtId="4" fontId="0" fillId="0" borderId="1" xfId="0" applyNumberFormat="1" applyBorder="1"/>
    <xf numFmtId="4" fontId="0" fillId="2" borderId="1" xfId="0" applyNumberFormat="1" applyFill="1" applyBorder="1"/>
    <xf numFmtId="3" fontId="0" fillId="0" borderId="1" xfId="0" applyNumberFormat="1" applyFill="1" applyBorder="1"/>
    <xf numFmtId="4" fontId="0" fillId="0" borderId="1" xfId="0" applyNumberFormat="1" applyBorder="1" applyAlignment="1">
      <alignment horizontal="center" vertical="center"/>
    </xf>
    <xf numFmtId="2" fontId="7" fillId="0" borderId="0" xfId="0" applyNumberFormat="1" applyFont="1" applyAlignment="1">
      <alignment horizontal="right"/>
    </xf>
    <xf numFmtId="0" fontId="0" fillId="4" borderId="1" xfId="0" applyFill="1" applyBorder="1"/>
    <xf numFmtId="165" fontId="0" fillId="0" borderId="1" xfId="1" applyNumberFormat="1" applyFont="1" applyBorder="1"/>
    <xf numFmtId="165" fontId="0" fillId="0" borderId="1" xfId="1" applyNumberFormat="1" applyFont="1" applyFill="1" applyBorder="1"/>
    <xf numFmtId="3" fontId="5" fillId="0" borderId="1" xfId="0" applyNumberFormat="1" applyFont="1" applyBorder="1"/>
    <xf numFmtId="0" fontId="0" fillId="5" borderId="1" xfId="0" applyFill="1" applyBorder="1"/>
    <xf numFmtId="164" fontId="0" fillId="5" borderId="1" xfId="0" applyNumberFormat="1" applyFill="1" applyBorder="1"/>
    <xf numFmtId="4" fontId="0" fillId="2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3" fontId="5" fillId="0" borderId="1" xfId="0" applyNumberFormat="1" applyFont="1" applyFill="1" applyBorder="1"/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16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8" fontId="8" fillId="0" borderId="3" xfId="1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70" fontId="10" fillId="0" borderId="1" xfId="1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8" fontId="13" fillId="0" borderId="1" xfId="1" applyNumberFormat="1" applyFont="1" applyFill="1" applyBorder="1" applyAlignment="1">
      <alignment horizontal="center" vertical="center"/>
    </xf>
    <xf numFmtId="43" fontId="13" fillId="0" borderId="1" xfId="0" applyNumberFormat="1" applyFont="1" applyFill="1" applyBorder="1" applyAlignment="1">
      <alignment horizontal="center" vertical="center"/>
    </xf>
    <xf numFmtId="168" fontId="15" fillId="0" borderId="3" xfId="1" applyNumberFormat="1" applyFont="1" applyFill="1" applyBorder="1" applyAlignment="1">
      <alignment vertical="center"/>
    </xf>
    <xf numFmtId="164" fontId="13" fillId="0" borderId="2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169" fontId="10" fillId="0" borderId="1" xfId="0" applyNumberFormat="1" applyFont="1" applyFill="1" applyBorder="1" applyAlignment="1">
      <alignment horizontal="center" vertical="center"/>
    </xf>
    <xf numFmtId="3" fontId="9" fillId="0" borderId="0" xfId="0" applyNumberFormat="1" applyFont="1"/>
    <xf numFmtId="43" fontId="10" fillId="0" borderId="1" xfId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3" fontId="17" fillId="0" borderId="1" xfId="1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169" fontId="17" fillId="0" borderId="1" xfId="0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3" fontId="10" fillId="0" borderId="1" xfId="1" applyNumberFormat="1" applyFont="1" applyFill="1" applyBorder="1" applyAlignment="1">
      <alignment horizontal="center" vertical="center"/>
    </xf>
    <xf numFmtId="0" fontId="0" fillId="6" borderId="0" xfId="0" applyFill="1"/>
    <xf numFmtId="4" fontId="14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0" fontId="9" fillId="0" borderId="0" xfId="0" applyFont="1" applyBorder="1"/>
    <xf numFmtId="3" fontId="9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70" fontId="10" fillId="0" borderId="2" xfId="1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168" fontId="15" fillId="0" borderId="1" xfId="1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7" fontId="10" fillId="0" borderId="4" xfId="2" applyNumberFormat="1" applyFont="1" applyFill="1" applyBorder="1" applyAlignment="1">
      <alignment horizontal="center" vertical="center"/>
    </xf>
    <xf numFmtId="170" fontId="10" fillId="0" borderId="4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13" fillId="0" borderId="3" xfId="0" applyFont="1" applyFill="1" applyBorder="1" applyAlignment="1">
      <alignment horizontal="center" vertical="center"/>
    </xf>
    <xf numFmtId="168" fontId="15" fillId="0" borderId="3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view="pageBreakPreview" zoomScale="80" zoomScaleNormal="80" zoomScaleSheetLayoutView="80" workbookViewId="0">
      <pane xSplit="3" ySplit="6" topLeftCell="D10" activePane="bottomRight" state="frozen"/>
      <selection pane="topRight" activeCell="D1" sqref="D1"/>
      <selection pane="bottomLeft" activeCell="A3" sqref="A3"/>
      <selection pane="bottomRight" activeCell="D6" sqref="D6"/>
    </sheetView>
  </sheetViews>
  <sheetFormatPr defaultRowHeight="14.25" x14ac:dyDescent="0.2"/>
  <cols>
    <col min="1" max="1" width="6.28515625" style="46" customWidth="1"/>
    <col min="2" max="2" width="50.140625" style="44" customWidth="1"/>
    <col min="3" max="3" width="20.85546875" style="43" customWidth="1"/>
    <col min="4" max="5" width="17.140625" style="44" customWidth="1"/>
    <col min="6" max="6" width="18.140625" style="44" customWidth="1"/>
    <col min="7" max="7" width="18.42578125" style="44" customWidth="1"/>
    <col min="8" max="8" width="15.5703125" style="107" customWidth="1"/>
    <col min="9" max="9" width="17" style="44" customWidth="1"/>
    <col min="10" max="10" width="22.28515625" style="44" customWidth="1"/>
    <col min="11" max="11" width="17.85546875" style="44" customWidth="1"/>
    <col min="12" max="12" width="16" style="44" customWidth="1"/>
    <col min="13" max="16384" width="9.140625" style="44"/>
  </cols>
  <sheetData>
    <row r="1" spans="1:12" ht="83.25" customHeight="1" x14ac:dyDescent="0.2">
      <c r="H1" s="135" t="s">
        <v>79</v>
      </c>
      <c r="I1" s="135"/>
      <c r="J1" s="135"/>
      <c r="K1" s="126"/>
    </row>
    <row r="3" spans="1:12" ht="15" customHeight="1" x14ac:dyDescent="0.2">
      <c r="A3" s="134" t="s">
        <v>78</v>
      </c>
      <c r="B3" s="134"/>
      <c r="C3" s="134"/>
      <c r="D3" s="134"/>
      <c r="E3" s="134"/>
      <c r="F3" s="134"/>
      <c r="G3" s="134"/>
      <c r="H3" s="134"/>
      <c r="I3" s="134"/>
      <c r="J3" s="134"/>
    </row>
    <row r="5" spans="1:12" ht="30" x14ac:dyDescent="0.2">
      <c r="A5" s="104" t="s">
        <v>13</v>
      </c>
      <c r="B5" s="104" t="s">
        <v>0</v>
      </c>
      <c r="C5" s="104" t="s">
        <v>77</v>
      </c>
      <c r="D5" s="48" t="s">
        <v>2</v>
      </c>
      <c r="E5" s="133" t="s">
        <v>4</v>
      </c>
      <c r="F5" s="47" t="s">
        <v>61</v>
      </c>
      <c r="G5" s="48" t="s">
        <v>3</v>
      </c>
      <c r="H5" s="48" t="s">
        <v>56</v>
      </c>
      <c r="I5" s="106" t="s">
        <v>57</v>
      </c>
      <c r="J5" s="104" t="s">
        <v>58</v>
      </c>
    </row>
    <row r="6" spans="1:12" ht="15.75" customHeight="1" x14ac:dyDescent="0.2">
      <c r="A6" s="133" t="s">
        <v>17</v>
      </c>
      <c r="B6" s="133"/>
      <c r="C6" s="133"/>
      <c r="D6" s="48">
        <v>2024</v>
      </c>
      <c r="E6" s="61">
        <v>2024</v>
      </c>
      <c r="F6" s="61">
        <v>2024</v>
      </c>
      <c r="G6" s="61">
        <v>2024</v>
      </c>
      <c r="H6" s="104">
        <v>2024</v>
      </c>
      <c r="I6" s="106">
        <v>2024</v>
      </c>
      <c r="J6" s="104">
        <v>2024</v>
      </c>
    </row>
    <row r="7" spans="1:12" ht="30" x14ac:dyDescent="0.2">
      <c r="A7" s="49">
        <v>1</v>
      </c>
      <c r="B7" s="50" t="s">
        <v>33</v>
      </c>
      <c r="C7" s="105" t="s">
        <v>26</v>
      </c>
      <c r="D7" s="113">
        <v>129034</v>
      </c>
      <c r="E7" s="52">
        <v>162686</v>
      </c>
      <c r="F7" s="51">
        <v>97473</v>
      </c>
      <c r="G7" s="51">
        <v>330614</v>
      </c>
      <c r="H7" s="51">
        <v>160412</v>
      </c>
      <c r="I7" s="103">
        <v>4218204</v>
      </c>
      <c r="J7" s="85">
        <v>146028325</v>
      </c>
    </row>
    <row r="8" spans="1:12" ht="54.75" customHeight="1" x14ac:dyDescent="0.2">
      <c r="A8" s="49">
        <v>2</v>
      </c>
      <c r="B8" s="50" t="s">
        <v>14</v>
      </c>
      <c r="C8" s="130" t="s">
        <v>12</v>
      </c>
      <c r="D8" s="114"/>
      <c r="E8" s="65"/>
      <c r="F8" s="65"/>
      <c r="G8" s="65"/>
      <c r="H8" s="124"/>
      <c r="I8" s="65"/>
      <c r="J8" s="109"/>
    </row>
    <row r="9" spans="1:12" ht="15" x14ac:dyDescent="0.2">
      <c r="A9" s="49"/>
      <c r="B9" s="50" t="s">
        <v>34</v>
      </c>
      <c r="C9" s="130"/>
      <c r="D9" s="113">
        <v>171920878.69999999</v>
      </c>
      <c r="E9" s="81">
        <v>205500000</v>
      </c>
      <c r="F9" s="92">
        <v>77693288.200000003</v>
      </c>
      <c r="G9" s="51">
        <v>608406810</v>
      </c>
      <c r="H9" s="51">
        <v>168083500</v>
      </c>
      <c r="I9" s="103">
        <v>4398300000</v>
      </c>
      <c r="J9" s="85">
        <v>112278079716.80011</v>
      </c>
      <c r="K9" s="83"/>
    </row>
    <row r="10" spans="1:12" ht="15" x14ac:dyDescent="0.2">
      <c r="A10" s="49"/>
      <c r="B10" s="55" t="s">
        <v>7</v>
      </c>
      <c r="C10" s="130"/>
      <c r="D10" s="115"/>
      <c r="E10" s="67"/>
      <c r="F10" s="63"/>
      <c r="G10" s="68"/>
      <c r="H10" s="68"/>
      <c r="I10" s="98"/>
      <c r="J10" s="64"/>
    </row>
    <row r="11" spans="1:12" ht="15" x14ac:dyDescent="0.2">
      <c r="A11" s="49"/>
      <c r="B11" s="57" t="s">
        <v>8</v>
      </c>
      <c r="C11" s="130"/>
      <c r="D11" s="113">
        <v>286600</v>
      </c>
      <c r="E11" s="67"/>
      <c r="F11" s="63"/>
      <c r="G11" s="68"/>
      <c r="I11" s="103">
        <v>181400000</v>
      </c>
      <c r="J11" s="85">
        <v>26879091200</v>
      </c>
      <c r="K11" s="101"/>
      <c r="L11" s="83"/>
    </row>
    <row r="12" spans="1:12" ht="31.5" customHeight="1" x14ac:dyDescent="0.2">
      <c r="A12" s="49"/>
      <c r="B12" s="57" t="s">
        <v>9</v>
      </c>
      <c r="C12" s="130"/>
      <c r="D12" s="113">
        <v>154694226.5</v>
      </c>
      <c r="E12" s="52">
        <v>201400000</v>
      </c>
      <c r="F12" s="51">
        <v>66613788.399999999</v>
      </c>
      <c r="G12" s="51">
        <v>542821704.51960003</v>
      </c>
      <c r="H12" s="51">
        <v>162032494</v>
      </c>
      <c r="I12" s="103">
        <v>3772200000</v>
      </c>
      <c r="J12" s="85">
        <v>76988996000</v>
      </c>
      <c r="K12" s="83"/>
    </row>
    <row r="13" spans="1:12" ht="30" x14ac:dyDescent="0.2">
      <c r="A13" s="49"/>
      <c r="B13" s="57" t="s">
        <v>10</v>
      </c>
      <c r="C13" s="130"/>
      <c r="D13" s="113">
        <v>3946422.3</v>
      </c>
      <c r="E13" s="52">
        <v>4100000</v>
      </c>
      <c r="F13" s="51">
        <v>7626134.9000000004</v>
      </c>
      <c r="G13" s="51">
        <v>9803192.6509999987</v>
      </c>
      <c r="H13" s="63"/>
      <c r="I13" s="103">
        <v>308900000</v>
      </c>
      <c r="J13" s="85">
        <v>7532144399.999999</v>
      </c>
      <c r="K13" s="83"/>
      <c r="L13" s="83"/>
    </row>
    <row r="14" spans="1:12" ht="45" x14ac:dyDescent="0.2">
      <c r="A14" s="49"/>
      <c r="B14" s="57" t="s">
        <v>11</v>
      </c>
      <c r="C14" s="130"/>
      <c r="D14" s="113" t="s">
        <v>47</v>
      </c>
      <c r="E14" s="51" t="s">
        <v>47</v>
      </c>
      <c r="F14" s="51" t="s">
        <v>47</v>
      </c>
      <c r="G14" s="51">
        <v>14619750.006399998</v>
      </c>
      <c r="H14" s="51" t="s">
        <v>47</v>
      </c>
      <c r="I14" s="52" t="s">
        <v>47</v>
      </c>
      <c r="J14" s="85">
        <v>1894907174.8511698</v>
      </c>
    </row>
    <row r="15" spans="1:12" ht="48" customHeight="1" x14ac:dyDescent="0.2">
      <c r="A15" s="132">
        <v>3</v>
      </c>
      <c r="B15" s="131" t="s">
        <v>36</v>
      </c>
      <c r="C15" s="130" t="s">
        <v>37</v>
      </c>
      <c r="D15" s="116">
        <v>40822700</v>
      </c>
      <c r="E15" s="52">
        <v>27032400</v>
      </c>
      <c r="F15" s="51">
        <v>14028800</v>
      </c>
      <c r="G15" s="51">
        <v>62971050</v>
      </c>
      <c r="H15" s="51">
        <v>30044600</v>
      </c>
      <c r="I15" s="103">
        <v>1630400000</v>
      </c>
      <c r="J15" s="110">
        <v>55589000</v>
      </c>
      <c r="K15" s="89"/>
    </row>
    <row r="16" spans="1:12" ht="15" x14ac:dyDescent="0.2">
      <c r="A16" s="132"/>
      <c r="B16" s="131"/>
      <c r="C16" s="130"/>
      <c r="D16" s="117">
        <v>117</v>
      </c>
      <c r="E16" s="78">
        <v>109.7</v>
      </c>
      <c r="F16" s="95">
        <v>114.3</v>
      </c>
      <c r="G16" s="58">
        <v>118.3</v>
      </c>
      <c r="H16" s="84">
        <v>124.4</v>
      </c>
      <c r="I16" s="99">
        <v>106.1</v>
      </c>
      <c r="J16" s="74">
        <v>107.2</v>
      </c>
    </row>
    <row r="17" spans="1:11" ht="42" customHeight="1" x14ac:dyDescent="0.2">
      <c r="A17" s="133">
        <v>4</v>
      </c>
      <c r="B17" s="131" t="s">
        <v>15</v>
      </c>
      <c r="C17" s="130" t="s">
        <v>37</v>
      </c>
      <c r="D17" s="113">
        <v>28578346</v>
      </c>
      <c r="E17" s="52">
        <v>19975700</v>
      </c>
      <c r="F17" s="51">
        <v>4824931</v>
      </c>
      <c r="G17" s="51">
        <v>26890930</v>
      </c>
      <c r="H17" s="51">
        <v>16881800</v>
      </c>
      <c r="I17" s="103">
        <v>722579900</v>
      </c>
      <c r="J17" s="110">
        <v>39533000000</v>
      </c>
      <c r="K17" s="89"/>
    </row>
    <row r="18" spans="1:11" ht="15" x14ac:dyDescent="0.2">
      <c r="A18" s="133"/>
      <c r="B18" s="131"/>
      <c r="C18" s="130"/>
      <c r="D18" s="117" t="s">
        <v>60</v>
      </c>
      <c r="E18" s="77">
        <v>135.5</v>
      </c>
      <c r="F18" s="95">
        <v>83.4</v>
      </c>
      <c r="G18" s="58">
        <v>115.2</v>
      </c>
      <c r="H18" s="84">
        <v>182.3</v>
      </c>
      <c r="I18" s="99">
        <v>100.30259578012215</v>
      </c>
      <c r="J18" s="74">
        <v>107.4</v>
      </c>
    </row>
    <row r="19" spans="1:11" ht="41.25" customHeight="1" x14ac:dyDescent="0.2">
      <c r="A19" s="132">
        <v>5</v>
      </c>
      <c r="B19" s="131" t="s">
        <v>16</v>
      </c>
      <c r="C19" s="130" t="s">
        <v>59</v>
      </c>
      <c r="D19" s="113">
        <v>18220775</v>
      </c>
      <c r="E19" s="52">
        <v>16770700</v>
      </c>
      <c r="F19" s="96">
        <v>6522776</v>
      </c>
      <c r="G19" s="51">
        <v>41129320</v>
      </c>
      <c r="H19" s="69"/>
      <c r="I19" s="86" t="s">
        <v>62</v>
      </c>
      <c r="J19" s="66"/>
    </row>
    <row r="20" spans="1:11" ht="28.5" customHeight="1" x14ac:dyDescent="0.2">
      <c r="A20" s="132"/>
      <c r="B20" s="131"/>
      <c r="C20" s="130"/>
      <c r="D20" s="117">
        <v>61.014202444013812</v>
      </c>
      <c r="E20" s="78">
        <v>73.2</v>
      </c>
      <c r="F20" s="95">
        <v>85.7</v>
      </c>
      <c r="G20" s="58">
        <v>95.9</v>
      </c>
      <c r="H20" s="70"/>
      <c r="I20" s="99">
        <v>84.4</v>
      </c>
      <c r="J20" s="66"/>
    </row>
    <row r="21" spans="1:11" ht="15" x14ac:dyDescent="0.2">
      <c r="A21" s="122" t="s">
        <v>18</v>
      </c>
      <c r="B21" s="122"/>
      <c r="C21" s="123"/>
      <c r="D21" s="60"/>
      <c r="E21" s="71"/>
      <c r="F21" s="71"/>
      <c r="G21" s="71"/>
      <c r="H21" s="125"/>
      <c r="I21" s="71"/>
      <c r="J21" s="111"/>
    </row>
    <row r="22" spans="1:11" ht="30" x14ac:dyDescent="0.2">
      <c r="A22" s="49">
        <v>1</v>
      </c>
      <c r="B22" s="50" t="s">
        <v>19</v>
      </c>
      <c r="C22" s="105" t="s">
        <v>20</v>
      </c>
      <c r="D22" s="118">
        <v>79426</v>
      </c>
      <c r="E22" s="54">
        <v>78639.399999999994</v>
      </c>
      <c r="F22" s="59">
        <v>74232</v>
      </c>
      <c r="G22" s="53">
        <v>79610.3</v>
      </c>
      <c r="H22" s="59">
        <v>79099</v>
      </c>
      <c r="I22" s="99">
        <v>78493</v>
      </c>
      <c r="J22" s="87">
        <v>87952</v>
      </c>
    </row>
    <row r="23" spans="1:11" ht="30" x14ac:dyDescent="0.2">
      <c r="A23" s="49">
        <v>2</v>
      </c>
      <c r="B23" s="50" t="s">
        <v>21</v>
      </c>
      <c r="C23" s="105" t="s">
        <v>22</v>
      </c>
      <c r="D23" s="119">
        <f>D22/78493*100</f>
        <v>101.18864102531435</v>
      </c>
      <c r="E23" s="76">
        <f>E22/78493*100</f>
        <v>100.18651344705896</v>
      </c>
      <c r="F23" s="53">
        <f>F22/78493*100</f>
        <v>94.571490451377827</v>
      </c>
      <c r="G23" s="75">
        <f>G22/78493*100</f>
        <v>101.42343903278</v>
      </c>
      <c r="H23" s="75">
        <f>H22/70944.6*100</f>
        <v>111.49403901072104</v>
      </c>
      <c r="I23" s="72"/>
      <c r="J23" s="66"/>
      <c r="K23" s="100"/>
    </row>
    <row r="24" spans="1:11" ht="30" x14ac:dyDescent="0.2">
      <c r="A24" s="49">
        <v>3</v>
      </c>
      <c r="B24" s="50" t="s">
        <v>23</v>
      </c>
      <c r="C24" s="105" t="s">
        <v>24</v>
      </c>
      <c r="D24" s="117">
        <f>D22/63718/109.16*100</f>
        <v>1.1419235482342607</v>
      </c>
      <c r="E24" s="77">
        <f>E22/64968.8/109.16*100</f>
        <v>1.108847493294512</v>
      </c>
      <c r="F24" s="53">
        <f>F22/59868.8/109.16*100</f>
        <v>1.1358659514927876</v>
      </c>
      <c r="G24" s="58">
        <f>G22/62554.8/109.16*100</f>
        <v>1.1658564871822767</v>
      </c>
      <c r="H24" s="58">
        <f>H22/53141.6/108.9*100</f>
        <v>1.3668110687121304</v>
      </c>
      <c r="I24" s="72"/>
      <c r="J24" s="112"/>
      <c r="K24" s="101"/>
    </row>
    <row r="25" spans="1:11" ht="30" x14ac:dyDescent="0.2">
      <c r="A25" s="49">
        <v>4</v>
      </c>
      <c r="B25" s="50" t="s">
        <v>25</v>
      </c>
      <c r="C25" s="105" t="s">
        <v>26</v>
      </c>
      <c r="D25" s="115">
        <v>220</v>
      </c>
      <c r="E25" s="78">
        <v>801</v>
      </c>
      <c r="F25" s="91">
        <v>139</v>
      </c>
      <c r="G25" s="56">
        <v>301</v>
      </c>
      <c r="H25" s="56">
        <v>367</v>
      </c>
      <c r="I25" s="103">
        <v>8397</v>
      </c>
      <c r="J25" s="110">
        <v>1914900</v>
      </c>
      <c r="K25" s="100"/>
    </row>
    <row r="26" spans="1:11" ht="30" x14ac:dyDescent="0.2">
      <c r="A26" s="49">
        <v>5</v>
      </c>
      <c r="B26" s="50" t="s">
        <v>27</v>
      </c>
      <c r="C26" s="105" t="s">
        <v>24</v>
      </c>
      <c r="D26" s="117">
        <v>62.9</v>
      </c>
      <c r="E26" s="78">
        <v>76.3</v>
      </c>
      <c r="F26" s="90">
        <v>61.5</v>
      </c>
      <c r="G26" s="58">
        <v>75.599999999999994</v>
      </c>
      <c r="H26" s="58">
        <v>74.900000000000006</v>
      </c>
      <c r="I26" s="99">
        <v>70.900000000000006</v>
      </c>
      <c r="J26" s="74">
        <v>83.66</v>
      </c>
      <c r="K26" s="100"/>
    </row>
    <row r="27" spans="1:11" ht="30" x14ac:dyDescent="0.2">
      <c r="A27" s="49">
        <v>6</v>
      </c>
      <c r="B27" s="50" t="s">
        <v>39</v>
      </c>
      <c r="C27" s="105" t="s">
        <v>22</v>
      </c>
      <c r="D27" s="115">
        <v>0.31</v>
      </c>
      <c r="E27" s="78">
        <v>0.98</v>
      </c>
      <c r="F27" s="93">
        <v>0.24</v>
      </c>
      <c r="G27" s="56">
        <v>0.17</v>
      </c>
      <c r="H27" s="56">
        <v>0.42</v>
      </c>
      <c r="I27" s="99">
        <v>0.39</v>
      </c>
      <c r="J27" s="74">
        <v>2.5</v>
      </c>
      <c r="K27" s="102"/>
    </row>
    <row r="28" spans="1:11" ht="30" customHeight="1" x14ac:dyDescent="0.2">
      <c r="A28" s="49">
        <v>7</v>
      </c>
      <c r="B28" s="50" t="s">
        <v>28</v>
      </c>
      <c r="C28" s="105" t="s">
        <v>29</v>
      </c>
      <c r="D28" s="120">
        <v>60.753999999999998</v>
      </c>
      <c r="E28" s="79">
        <v>63.51</v>
      </c>
      <c r="F28" s="94">
        <v>20.268000000000001</v>
      </c>
      <c r="G28" s="82">
        <v>47.62</v>
      </c>
      <c r="H28" s="82">
        <v>63.168999999999997</v>
      </c>
      <c r="I28" s="99">
        <v>3349.5</v>
      </c>
      <c r="J28" s="85">
        <v>107400</v>
      </c>
      <c r="K28" s="100"/>
    </row>
    <row r="29" spans="1:11" ht="30" x14ac:dyDescent="0.2">
      <c r="A29" s="49">
        <v>8</v>
      </c>
      <c r="B29" s="50" t="s">
        <v>30</v>
      </c>
      <c r="C29" s="105" t="s">
        <v>29</v>
      </c>
      <c r="D29" s="120">
        <v>59.134</v>
      </c>
      <c r="E29" s="80">
        <v>16.609000000000002</v>
      </c>
      <c r="F29" s="94">
        <v>12.571</v>
      </c>
      <c r="G29" s="82">
        <v>38.683</v>
      </c>
      <c r="H29" s="73"/>
      <c r="I29" s="99">
        <v>1620</v>
      </c>
      <c r="J29" s="66"/>
    </row>
    <row r="30" spans="1:11" ht="30" x14ac:dyDescent="0.2">
      <c r="A30" s="49">
        <v>9</v>
      </c>
      <c r="B30" s="50" t="s">
        <v>31</v>
      </c>
      <c r="C30" s="105" t="s">
        <v>32</v>
      </c>
      <c r="D30" s="121">
        <f>D28/D7*1000</f>
        <v>0.47083714369856006</v>
      </c>
      <c r="E30" s="62">
        <f t="shared" ref="E30:J30" si="0">E28/E7*1000</f>
        <v>0.39038392977883773</v>
      </c>
      <c r="F30" s="62">
        <f t="shared" si="0"/>
        <v>0.20793450493982951</v>
      </c>
      <c r="G30" s="62">
        <f t="shared" si="0"/>
        <v>0.14403503783868801</v>
      </c>
      <c r="H30" s="62">
        <f t="shared" si="0"/>
        <v>0.39379223499488814</v>
      </c>
      <c r="I30" s="108">
        <f t="shared" si="0"/>
        <v>0.79405832434846679</v>
      </c>
      <c r="J30" s="62">
        <f t="shared" si="0"/>
        <v>0.73547375141089921</v>
      </c>
    </row>
    <row r="31" spans="1:11" x14ac:dyDescent="0.2">
      <c r="B31" s="88" t="s">
        <v>63</v>
      </c>
    </row>
    <row r="32" spans="1:11" ht="34.5" customHeight="1" x14ac:dyDescent="0.2">
      <c r="A32" s="128"/>
      <c r="B32" s="129"/>
      <c r="C32" s="129"/>
      <c r="D32" s="129"/>
      <c r="E32" s="129"/>
      <c r="F32" s="129"/>
      <c r="G32" s="45"/>
    </row>
    <row r="33" spans="1:7" ht="15" customHeight="1" x14ac:dyDescent="0.2">
      <c r="A33" s="127"/>
      <c r="B33" s="127"/>
      <c r="C33" s="127"/>
      <c r="D33" s="127"/>
      <c r="E33" s="127"/>
      <c r="F33" s="127"/>
      <c r="G33" s="127"/>
    </row>
    <row r="34" spans="1:7" x14ac:dyDescent="0.2">
      <c r="A34" s="127"/>
      <c r="B34" s="127"/>
      <c r="C34" s="127"/>
      <c r="D34" s="127"/>
      <c r="E34" s="127"/>
      <c r="F34" s="127"/>
      <c r="G34" s="127"/>
    </row>
    <row r="35" spans="1:7" x14ac:dyDescent="0.2">
      <c r="A35" s="127"/>
      <c r="B35" s="127"/>
      <c r="C35" s="127"/>
      <c r="D35" s="127"/>
      <c r="E35" s="127"/>
      <c r="F35" s="127"/>
      <c r="G35" s="127"/>
    </row>
    <row r="36" spans="1:7" x14ac:dyDescent="0.2">
      <c r="A36" s="127"/>
      <c r="B36" s="127"/>
      <c r="C36" s="127"/>
      <c r="D36" s="127"/>
      <c r="E36" s="127"/>
      <c r="F36" s="127"/>
      <c r="G36" s="127"/>
    </row>
    <row r="37" spans="1:7" x14ac:dyDescent="0.2">
      <c r="A37" s="127"/>
      <c r="B37" s="127"/>
      <c r="C37" s="127"/>
      <c r="D37" s="127"/>
      <c r="E37" s="127"/>
      <c r="F37" s="127"/>
      <c r="G37" s="127"/>
    </row>
    <row r="38" spans="1:7" x14ac:dyDescent="0.2">
      <c r="A38" s="127"/>
      <c r="B38" s="127"/>
      <c r="C38" s="127"/>
      <c r="D38" s="127"/>
      <c r="E38" s="127"/>
      <c r="F38" s="127"/>
      <c r="G38" s="127"/>
    </row>
    <row r="39" spans="1:7" x14ac:dyDescent="0.2">
      <c r="A39" s="127"/>
      <c r="B39" s="127"/>
      <c r="C39" s="127"/>
      <c r="D39" s="127"/>
      <c r="E39" s="127"/>
      <c r="F39" s="127"/>
      <c r="G39" s="127"/>
    </row>
    <row r="40" spans="1:7" x14ac:dyDescent="0.2">
      <c r="A40" s="127"/>
      <c r="B40" s="127"/>
      <c r="C40" s="127"/>
      <c r="D40" s="127"/>
      <c r="E40" s="127"/>
      <c r="F40" s="127"/>
      <c r="G40" s="127"/>
    </row>
    <row r="41" spans="1:7" x14ac:dyDescent="0.2">
      <c r="A41" s="127"/>
      <c r="B41" s="127"/>
      <c r="C41" s="127"/>
      <c r="D41" s="127"/>
      <c r="E41" s="127"/>
      <c r="F41" s="127"/>
      <c r="G41" s="127"/>
    </row>
    <row r="42" spans="1:7" x14ac:dyDescent="0.2">
      <c r="A42" s="127"/>
      <c r="B42" s="127"/>
      <c r="C42" s="127"/>
      <c r="D42" s="127"/>
      <c r="E42" s="127"/>
      <c r="F42" s="127"/>
      <c r="G42" s="127"/>
    </row>
    <row r="43" spans="1:7" x14ac:dyDescent="0.2">
      <c r="A43" s="127"/>
      <c r="B43" s="127"/>
      <c r="C43" s="127"/>
      <c r="D43" s="127"/>
      <c r="E43" s="127"/>
      <c r="F43" s="127"/>
      <c r="G43" s="127"/>
    </row>
    <row r="44" spans="1:7" x14ac:dyDescent="0.2">
      <c r="A44" s="127"/>
      <c r="B44" s="127"/>
      <c r="C44" s="127"/>
      <c r="D44" s="127"/>
      <c r="E44" s="127"/>
      <c r="F44" s="127"/>
      <c r="G44" s="127"/>
    </row>
    <row r="45" spans="1:7" x14ac:dyDescent="0.2">
      <c r="A45" s="127"/>
      <c r="B45" s="127"/>
      <c r="C45" s="127"/>
      <c r="D45" s="127"/>
      <c r="E45" s="127"/>
      <c r="F45" s="127"/>
      <c r="G45" s="127"/>
    </row>
  </sheetData>
  <mergeCells count="16">
    <mergeCell ref="A3:J3"/>
    <mergeCell ref="E5"/>
    <mergeCell ref="C8:C14"/>
    <mergeCell ref="A6:C6"/>
    <mergeCell ref="H1:J1"/>
    <mergeCell ref="A33:G45"/>
    <mergeCell ref="A32:F32"/>
    <mergeCell ref="C15:C16"/>
    <mergeCell ref="B15:B16"/>
    <mergeCell ref="A15:A16"/>
    <mergeCell ref="A17:A18"/>
    <mergeCell ref="B17:B18"/>
    <mergeCell ref="C17:C18"/>
    <mergeCell ref="A19:A20"/>
    <mergeCell ref="C19:C20"/>
    <mergeCell ref="B19:B20"/>
  </mergeCells>
  <printOptions horizontalCentered="1" verticalCentered="1"/>
  <pageMargins left="0.23622047244094491" right="0.23622047244094491" top="0.23622047244094491" bottom="0.23622047244094491" header="0.11811023622047245" footer="0.23622047244094491"/>
  <pageSetup paperSize="9" scale="6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Normal="100" zoomScaleSheetLayoutView="100" workbookViewId="0">
      <pane xSplit="3" ySplit="2" topLeftCell="E3" activePane="bottomRight" state="frozen"/>
      <selection pane="topRight" activeCell="D1" sqref="D1"/>
      <selection pane="bottomLeft" activeCell="A3" sqref="A3"/>
      <selection pane="bottomRight" activeCell="T22" sqref="T22"/>
    </sheetView>
  </sheetViews>
  <sheetFormatPr defaultRowHeight="15" outlineLevelCol="1" x14ac:dyDescent="0.25"/>
  <cols>
    <col min="2" max="2" width="50.7109375" customWidth="1"/>
    <col min="3" max="3" width="24.140625" customWidth="1"/>
    <col min="4" max="4" width="17.28515625" customWidth="1"/>
    <col min="5" max="5" width="17" customWidth="1"/>
    <col min="6" max="6" width="17" style="41" customWidth="1"/>
    <col min="7" max="7" width="18.28515625" hidden="1" customWidth="1" outlineLevel="1"/>
    <col min="8" max="8" width="19.7109375" hidden="1" customWidth="1" outlineLevel="1"/>
    <col min="9" max="9" width="17.140625" style="41" customWidth="1" collapsed="1"/>
    <col min="10" max="10" width="16.28515625" customWidth="1"/>
    <col min="11" max="11" width="16.85546875" customWidth="1"/>
    <col min="12" max="12" width="17.28515625" style="41" customWidth="1"/>
  </cols>
  <sheetData>
    <row r="1" spans="1:12" ht="30" x14ac:dyDescent="0.25">
      <c r="A1" s="1" t="s">
        <v>13</v>
      </c>
      <c r="B1" s="2" t="s">
        <v>0</v>
      </c>
      <c r="C1" s="1" t="s">
        <v>1</v>
      </c>
      <c r="D1" s="13" t="s">
        <v>2</v>
      </c>
      <c r="E1" s="1" t="s">
        <v>42</v>
      </c>
      <c r="F1" s="38" t="s">
        <v>43</v>
      </c>
      <c r="G1" s="1" t="s">
        <v>44</v>
      </c>
      <c r="H1" s="1" t="s">
        <v>45</v>
      </c>
      <c r="I1" s="38" t="s">
        <v>3</v>
      </c>
      <c r="J1" s="1" t="s">
        <v>4</v>
      </c>
      <c r="K1" s="1" t="s">
        <v>5</v>
      </c>
      <c r="L1" s="38" t="s">
        <v>6</v>
      </c>
    </row>
    <row r="2" spans="1:12" ht="15" customHeight="1" x14ac:dyDescent="0.25">
      <c r="A2" s="141" t="s">
        <v>17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3"/>
    </row>
    <row r="3" spans="1:12" ht="31.5" customHeight="1" x14ac:dyDescent="0.25">
      <c r="A3" s="3">
        <v>1</v>
      </c>
      <c r="B3" s="17" t="s">
        <v>33</v>
      </c>
      <c r="C3" s="14" t="s">
        <v>26</v>
      </c>
      <c r="D3" s="23">
        <v>131408</v>
      </c>
      <c r="E3" s="24">
        <v>99332</v>
      </c>
      <c r="F3" s="28">
        <v>101401</v>
      </c>
      <c r="G3" s="25">
        <v>95408</v>
      </c>
      <c r="H3" s="24">
        <v>73570</v>
      </c>
      <c r="I3" s="28">
        <v>336919</v>
      </c>
      <c r="J3" s="24">
        <v>164614</v>
      </c>
      <c r="K3" s="25">
        <v>305505</v>
      </c>
      <c r="L3" s="28">
        <v>88206</v>
      </c>
    </row>
    <row r="4" spans="1:12" ht="42.75" customHeight="1" x14ac:dyDescent="0.25">
      <c r="A4" s="3">
        <v>2</v>
      </c>
      <c r="B4" s="4" t="s">
        <v>14</v>
      </c>
      <c r="C4" s="136" t="s">
        <v>12</v>
      </c>
      <c r="D4" s="144"/>
      <c r="E4" s="145"/>
      <c r="F4" s="145"/>
      <c r="G4" s="145"/>
      <c r="H4" s="145"/>
      <c r="I4" s="145"/>
      <c r="J4" s="145"/>
      <c r="K4" s="145"/>
      <c r="L4" s="146"/>
    </row>
    <row r="5" spans="1:12" x14ac:dyDescent="0.25">
      <c r="A5" s="3"/>
      <c r="B5" s="4" t="s">
        <v>34</v>
      </c>
      <c r="C5" s="136"/>
      <c r="D5" s="23">
        <v>159754461</v>
      </c>
      <c r="E5" s="30" t="s">
        <v>46</v>
      </c>
      <c r="F5" s="39">
        <v>842354346.60000002</v>
      </c>
      <c r="G5" s="26">
        <v>49284025.299999997</v>
      </c>
      <c r="H5" s="26">
        <v>29861317.600000001</v>
      </c>
      <c r="I5" s="28">
        <v>457711840</v>
      </c>
      <c r="J5" s="26">
        <v>197896189.09999999</v>
      </c>
      <c r="K5" s="26">
        <v>184497012.19999999</v>
      </c>
      <c r="L5" s="39">
        <v>408209161.5</v>
      </c>
    </row>
    <row r="6" spans="1:12" x14ac:dyDescent="0.25">
      <c r="A6" s="3"/>
      <c r="B6" s="6" t="s">
        <v>7</v>
      </c>
      <c r="C6" s="136"/>
      <c r="D6" s="31"/>
      <c r="E6" s="31"/>
      <c r="F6" s="15"/>
      <c r="G6" s="31"/>
      <c r="H6" s="31"/>
      <c r="I6" s="15"/>
      <c r="J6" s="31"/>
      <c r="K6" s="31"/>
      <c r="L6" s="15"/>
    </row>
    <row r="7" spans="1:12" x14ac:dyDescent="0.25">
      <c r="A7" s="3"/>
      <c r="B7" s="7" t="s">
        <v>8</v>
      </c>
      <c r="C7" s="136"/>
      <c r="D7" s="12" t="s">
        <v>35</v>
      </c>
      <c r="E7" s="8" t="s">
        <v>35</v>
      </c>
      <c r="F7" s="40" t="s">
        <v>35</v>
      </c>
      <c r="G7" s="8" t="s">
        <v>35</v>
      </c>
      <c r="H7" s="8" t="s">
        <v>35</v>
      </c>
      <c r="I7" s="40" t="s">
        <v>35</v>
      </c>
      <c r="J7" s="8" t="s">
        <v>35</v>
      </c>
      <c r="K7" s="8" t="s">
        <v>35</v>
      </c>
      <c r="L7" s="40" t="s">
        <v>35</v>
      </c>
    </row>
    <row r="8" spans="1:12" ht="35.25" customHeight="1" x14ac:dyDescent="0.25">
      <c r="A8" s="3"/>
      <c r="B8" s="7" t="s">
        <v>9</v>
      </c>
      <c r="C8" s="136"/>
      <c r="D8" s="23">
        <v>149008415</v>
      </c>
      <c r="E8" s="26">
        <v>71513057.700000003</v>
      </c>
      <c r="F8" s="39">
        <v>801932034.60000002</v>
      </c>
      <c r="G8" s="26">
        <v>1666543.7</v>
      </c>
      <c r="H8" s="26">
        <v>26414392.399999999</v>
      </c>
      <c r="I8" s="28">
        <v>408480872.89999998</v>
      </c>
      <c r="J8" s="26">
        <v>180396349.19999999</v>
      </c>
      <c r="K8" s="26">
        <v>126687650.7</v>
      </c>
      <c r="L8" s="39">
        <v>368171179.80000001</v>
      </c>
    </row>
    <row r="9" spans="1:12" ht="30" x14ac:dyDescent="0.25">
      <c r="A9" s="3"/>
      <c r="B9" s="7" t="s">
        <v>10</v>
      </c>
      <c r="C9" s="136"/>
      <c r="D9" s="23">
        <v>2973190</v>
      </c>
      <c r="E9" s="26">
        <v>7412498</v>
      </c>
      <c r="F9" s="39">
        <v>5302496.3</v>
      </c>
      <c r="G9" s="26">
        <v>9069744.5</v>
      </c>
      <c r="H9" s="26">
        <v>741768.6</v>
      </c>
      <c r="I9" s="28">
        <v>5893115.5999999996</v>
      </c>
      <c r="J9" s="26">
        <v>3356249.3</v>
      </c>
      <c r="K9" s="26">
        <v>20965231.800000001</v>
      </c>
      <c r="L9" s="39">
        <v>2160548.2999999998</v>
      </c>
    </row>
    <row r="10" spans="1:12" ht="45" x14ac:dyDescent="0.25">
      <c r="A10" s="3"/>
      <c r="B10" s="7" t="s">
        <v>11</v>
      </c>
      <c r="C10" s="136"/>
      <c r="D10" s="37" t="s">
        <v>47</v>
      </c>
      <c r="E10" s="29" t="s">
        <v>47</v>
      </c>
      <c r="F10" s="28">
        <v>392296</v>
      </c>
      <c r="G10" s="8" t="s">
        <v>35</v>
      </c>
      <c r="H10" s="26">
        <v>397800.2</v>
      </c>
      <c r="I10" s="28">
        <v>9680751.0999999996</v>
      </c>
      <c r="J10" s="24">
        <v>11540316</v>
      </c>
      <c r="K10" s="7" t="s">
        <v>41</v>
      </c>
      <c r="L10" s="39">
        <v>21670737.800000001</v>
      </c>
    </row>
    <row r="11" spans="1:12" ht="15" customHeight="1" x14ac:dyDescent="0.25">
      <c r="A11" s="137">
        <v>3</v>
      </c>
      <c r="B11" s="139" t="s">
        <v>36</v>
      </c>
      <c r="C11" s="139" t="s">
        <v>48</v>
      </c>
      <c r="D11" s="27">
        <v>20756819.800000001</v>
      </c>
      <c r="E11" s="24">
        <v>10273688.9</v>
      </c>
      <c r="F11" s="39">
        <v>16582037</v>
      </c>
      <c r="G11" s="26">
        <v>8268472.7999999998</v>
      </c>
      <c r="H11" s="26">
        <v>7964068.7000000002</v>
      </c>
      <c r="I11" s="28">
        <v>45288073</v>
      </c>
      <c r="J11" s="26">
        <v>21515903.600000001</v>
      </c>
      <c r="K11" s="26">
        <v>51649809.5</v>
      </c>
      <c r="L11" s="39">
        <v>12416099.5</v>
      </c>
    </row>
    <row r="12" spans="1:12" ht="30" customHeight="1" x14ac:dyDescent="0.25">
      <c r="A12" s="138"/>
      <c r="B12" s="140"/>
      <c r="C12" s="140"/>
      <c r="D12" s="11">
        <v>115.3</v>
      </c>
      <c r="E12" s="32">
        <f>E11/ 8830472.1*100</f>
        <v>116.34359730325178</v>
      </c>
      <c r="F12" s="33">
        <f>F11/14820090.9*100</f>
        <v>111.88890211192968</v>
      </c>
      <c r="G12" s="32">
        <f>G11/ 7870795.1*100</f>
        <v>105.05257340519512</v>
      </c>
      <c r="H12" s="32">
        <f>H11/7001416*100</f>
        <v>113.74940012134689</v>
      </c>
      <c r="I12" s="15">
        <v>108.2</v>
      </c>
      <c r="J12" s="5">
        <v>109.2</v>
      </c>
      <c r="K12" s="5">
        <v>105.9</v>
      </c>
      <c r="L12" s="15">
        <v>115</v>
      </c>
    </row>
    <row r="13" spans="1:12" ht="15.75" customHeight="1" x14ac:dyDescent="0.25">
      <c r="A13" s="150">
        <v>4</v>
      </c>
      <c r="B13" s="139" t="s">
        <v>15</v>
      </c>
      <c r="C13" s="139" t="s">
        <v>48</v>
      </c>
      <c r="D13" s="23">
        <v>5303145</v>
      </c>
      <c r="E13" s="24">
        <v>3229231</v>
      </c>
      <c r="F13" s="28">
        <v>64423847</v>
      </c>
      <c r="G13" s="5">
        <v>17870474</v>
      </c>
      <c r="H13" s="24">
        <v>2255869</v>
      </c>
      <c r="I13" s="28">
        <v>22128747</v>
      </c>
      <c r="J13" s="24">
        <v>10465469</v>
      </c>
      <c r="K13" s="24">
        <v>27036279</v>
      </c>
      <c r="L13" s="28">
        <v>8452567</v>
      </c>
    </row>
    <row r="14" spans="1:12" ht="27.75" customHeight="1" x14ac:dyDescent="0.25">
      <c r="A14" s="151"/>
      <c r="B14" s="140"/>
      <c r="C14" s="140"/>
      <c r="D14" s="11">
        <v>88</v>
      </c>
      <c r="E14" s="32">
        <f>E13/2822380*100</f>
        <v>114.41517442725643</v>
      </c>
      <c r="F14" s="33">
        <f>F13/31736780*100</f>
        <v>202.99427667205055</v>
      </c>
      <c r="G14" s="7" t="s">
        <v>50</v>
      </c>
      <c r="H14" s="5" t="s">
        <v>51</v>
      </c>
      <c r="I14" s="15">
        <v>102.7</v>
      </c>
      <c r="J14" s="5">
        <v>137.30000000000001</v>
      </c>
      <c r="K14" s="7" t="s">
        <v>38</v>
      </c>
      <c r="L14" s="15">
        <v>123.5</v>
      </c>
    </row>
    <row r="15" spans="1:12" ht="15" customHeight="1" x14ac:dyDescent="0.25">
      <c r="A15" s="137">
        <v>5</v>
      </c>
      <c r="B15" s="152" t="s">
        <v>16</v>
      </c>
      <c r="C15" s="152" t="s">
        <v>49</v>
      </c>
      <c r="D15" s="23">
        <v>26784215</v>
      </c>
      <c r="E15" s="28">
        <v>12620987</v>
      </c>
      <c r="F15" s="28">
        <v>258665684</v>
      </c>
      <c r="G15" s="28">
        <v>22440364</v>
      </c>
      <c r="H15" s="28">
        <v>1495762</v>
      </c>
      <c r="I15" s="28">
        <v>25679938</v>
      </c>
      <c r="J15" s="28">
        <v>28618710</v>
      </c>
      <c r="K15" s="28">
        <v>13403873</v>
      </c>
      <c r="L15" s="28">
        <v>21144480</v>
      </c>
    </row>
    <row r="16" spans="1:12" x14ac:dyDescent="0.25">
      <c r="A16" s="138"/>
      <c r="B16" s="153"/>
      <c r="C16" s="153"/>
      <c r="D16" s="11">
        <v>252.8</v>
      </c>
      <c r="E16" s="33">
        <f>E15/8105402*100</f>
        <v>155.71080866809567</v>
      </c>
      <c r="F16" s="33">
        <f>F15/322875137*100</f>
        <v>80.1132246983762</v>
      </c>
      <c r="G16" s="33">
        <f>G15/83192180*100</f>
        <v>26.974126654692789</v>
      </c>
      <c r="H16" s="33">
        <f>H15/377776*100</f>
        <v>395.93886324170938</v>
      </c>
      <c r="I16" s="15">
        <v>16.899999999999999</v>
      </c>
      <c r="J16" s="15">
        <v>157.19999999999999</v>
      </c>
      <c r="K16" s="15">
        <v>135.9</v>
      </c>
      <c r="L16" s="15">
        <v>40.299999999999997</v>
      </c>
    </row>
    <row r="17" spans="1:12" x14ac:dyDescent="0.25">
      <c r="A17" s="147" t="s">
        <v>18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</row>
    <row r="18" spans="1:12" ht="33.75" customHeight="1" x14ac:dyDescent="0.25">
      <c r="A18" s="3">
        <v>1</v>
      </c>
      <c r="B18" s="9" t="s">
        <v>19</v>
      </c>
      <c r="C18" s="14" t="s">
        <v>20</v>
      </c>
      <c r="D18" s="27">
        <v>53674.400000000001</v>
      </c>
      <c r="E18" s="26">
        <v>48927.7</v>
      </c>
      <c r="F18" s="39">
        <v>71162.600000000006</v>
      </c>
      <c r="G18" s="26">
        <v>122229.2</v>
      </c>
      <c r="H18" s="26">
        <v>43480</v>
      </c>
      <c r="I18" s="39">
        <v>51448.2</v>
      </c>
      <c r="J18" s="26">
        <v>54768.800000000003</v>
      </c>
      <c r="K18" s="26">
        <v>48835.4</v>
      </c>
      <c r="L18" s="39">
        <v>78451.399999999994</v>
      </c>
    </row>
    <row r="19" spans="1:12" ht="33" customHeight="1" x14ac:dyDescent="0.25">
      <c r="A19" s="3">
        <v>2</v>
      </c>
      <c r="B19" s="17" t="s">
        <v>21</v>
      </c>
      <c r="C19" s="18" t="s">
        <v>22</v>
      </c>
      <c r="D19" s="20">
        <f>D18/55307.6*100</f>
        <v>97.047060440156514</v>
      </c>
      <c r="E19" s="21">
        <f>E18/55307.6*100</f>
        <v>88.464695629533736</v>
      </c>
      <c r="F19" s="22">
        <f>F18/94961.9*100</f>
        <v>74.938054103803736</v>
      </c>
      <c r="G19" s="21">
        <f>G18/119385*100</f>
        <v>102.38237634543704</v>
      </c>
      <c r="H19" s="21">
        <f>H18/41791.7*100</f>
        <v>104.03979737603399</v>
      </c>
      <c r="I19" s="22">
        <f>I18/55307.6*100</f>
        <v>93.021935502534916</v>
      </c>
      <c r="J19" s="21">
        <f t="shared" ref="J19:L19" si="0">J18/55307.6*100</f>
        <v>99.025812004136867</v>
      </c>
      <c r="K19" s="21">
        <f>K18/41791.7*100</f>
        <v>116.85430360573991</v>
      </c>
      <c r="L19" s="22">
        <f t="shared" si="0"/>
        <v>141.84560530559995</v>
      </c>
    </row>
    <row r="20" spans="1:12" ht="28.5" customHeight="1" x14ac:dyDescent="0.25">
      <c r="A20" s="3">
        <v>3</v>
      </c>
      <c r="B20" s="4" t="s">
        <v>23</v>
      </c>
      <c r="C20" s="14" t="s">
        <v>24</v>
      </c>
      <c r="D20" s="20">
        <f>D18/100.75*100</f>
        <v>53274.838709677417</v>
      </c>
      <c r="E20" s="21">
        <f>E18/100.75*100</f>
        <v>48563.473945409423</v>
      </c>
      <c r="F20" s="22">
        <f>F18/99.89*100</f>
        <v>71240.965061567724</v>
      </c>
      <c r="G20" s="19">
        <f>G18/100.76*100</f>
        <v>121307.26478761413</v>
      </c>
      <c r="H20" s="19">
        <f>H18/100.69*100</f>
        <v>43182.043897109943</v>
      </c>
      <c r="I20" s="22">
        <f t="shared" ref="I20:J20" si="1">I18/100.75*100</f>
        <v>51065.210918114135</v>
      </c>
      <c r="J20" s="22">
        <f t="shared" si="1"/>
        <v>54361.091811414393</v>
      </c>
      <c r="K20" s="19">
        <f>K18/100.69*100</f>
        <v>48500.744860462808</v>
      </c>
      <c r="L20" s="22">
        <f>L18/100.75*100</f>
        <v>77867.394540942914</v>
      </c>
    </row>
    <row r="21" spans="1:12" ht="34.5" customHeight="1" x14ac:dyDescent="0.25">
      <c r="A21" s="3">
        <v>4</v>
      </c>
      <c r="B21" s="17" t="s">
        <v>25</v>
      </c>
      <c r="C21" s="14" t="s">
        <v>26</v>
      </c>
      <c r="D21" s="11">
        <v>500</v>
      </c>
      <c r="E21" s="5">
        <v>333</v>
      </c>
      <c r="F21" s="35"/>
      <c r="G21" s="35"/>
      <c r="H21" s="35"/>
      <c r="I21" s="15">
        <v>648</v>
      </c>
      <c r="J21" s="5">
        <v>1429</v>
      </c>
      <c r="K21" s="16">
        <v>827</v>
      </c>
      <c r="L21" s="15">
        <v>404</v>
      </c>
    </row>
    <row r="22" spans="1:12" ht="39.75" customHeight="1" x14ac:dyDescent="0.25">
      <c r="A22" s="3">
        <v>5</v>
      </c>
      <c r="B22" s="4" t="s">
        <v>27</v>
      </c>
      <c r="C22" s="14" t="s">
        <v>24</v>
      </c>
      <c r="D22" s="11">
        <v>73</v>
      </c>
      <c r="E22" s="32">
        <f>E21/710*100</f>
        <v>46.901408450704224</v>
      </c>
      <c r="F22" s="35"/>
      <c r="G22" s="36"/>
      <c r="H22" s="35"/>
      <c r="I22" s="15">
        <v>73.599999999999994</v>
      </c>
      <c r="J22" s="5">
        <v>82.2</v>
      </c>
      <c r="K22" s="22">
        <f>K21/998*100</f>
        <v>82.865731462925851</v>
      </c>
      <c r="L22" s="15">
        <v>81.3</v>
      </c>
    </row>
    <row r="23" spans="1:12" ht="36" customHeight="1" x14ac:dyDescent="0.25">
      <c r="A23" s="3">
        <v>6</v>
      </c>
      <c r="B23" s="17" t="s">
        <v>39</v>
      </c>
      <c r="C23" s="14" t="s">
        <v>22</v>
      </c>
      <c r="D23" s="11">
        <v>0.71</v>
      </c>
      <c r="E23" s="5">
        <v>0.57999999999999996</v>
      </c>
      <c r="F23" s="35"/>
      <c r="G23" s="35"/>
      <c r="H23" s="35"/>
      <c r="I23" s="15">
        <v>0.4</v>
      </c>
      <c r="J23" s="5">
        <v>1.7</v>
      </c>
      <c r="K23" s="16" t="s">
        <v>40</v>
      </c>
      <c r="L23" s="15">
        <v>0.9</v>
      </c>
    </row>
    <row r="24" spans="1:12" ht="27" customHeight="1" x14ac:dyDescent="0.25">
      <c r="A24" s="3">
        <v>7</v>
      </c>
      <c r="B24" s="4" t="s">
        <v>28</v>
      </c>
      <c r="C24" s="14" t="s">
        <v>29</v>
      </c>
      <c r="D24" s="23">
        <v>57343</v>
      </c>
      <c r="E24" s="24">
        <v>14242</v>
      </c>
      <c r="F24" s="28">
        <v>60171</v>
      </c>
      <c r="G24" s="24">
        <v>8800</v>
      </c>
      <c r="H24" s="34">
        <v>23480</v>
      </c>
      <c r="I24" s="28">
        <v>42202</v>
      </c>
      <c r="J24" s="24">
        <v>32385</v>
      </c>
      <c r="K24" s="24">
        <v>183400</v>
      </c>
      <c r="L24" s="42">
        <v>142522</v>
      </c>
    </row>
    <row r="25" spans="1:12" ht="38.25" customHeight="1" x14ac:dyDescent="0.25">
      <c r="A25" s="3">
        <v>8</v>
      </c>
      <c r="B25" s="17" t="s">
        <v>30</v>
      </c>
      <c r="C25" s="10" t="s">
        <v>29</v>
      </c>
      <c r="D25" s="23">
        <v>50384</v>
      </c>
      <c r="E25" s="24">
        <v>11440</v>
      </c>
      <c r="F25" s="28">
        <v>25819</v>
      </c>
      <c r="G25" s="25">
        <v>3832</v>
      </c>
      <c r="H25" s="24">
        <v>21739</v>
      </c>
      <c r="I25" s="28">
        <v>28170</v>
      </c>
      <c r="J25" s="24">
        <v>17072</v>
      </c>
      <c r="K25" s="25">
        <v>59006</v>
      </c>
      <c r="L25" s="28">
        <v>47926</v>
      </c>
    </row>
    <row r="26" spans="1:12" ht="30" customHeight="1" x14ac:dyDescent="0.25">
      <c r="A26" s="3">
        <v>9</v>
      </c>
      <c r="B26" s="4" t="s">
        <v>31</v>
      </c>
      <c r="C26" s="14" t="s">
        <v>32</v>
      </c>
      <c r="D26" s="20">
        <f>D3/D24</f>
        <v>2.2916136232844462</v>
      </c>
      <c r="E26" s="22">
        <f>E3/E24</f>
        <v>6.9745822215980899</v>
      </c>
      <c r="F26" s="22">
        <f>F3/F24</f>
        <v>1.6852138073158165</v>
      </c>
      <c r="G26" s="22">
        <f>G3/G24</f>
        <v>10.841818181818182</v>
      </c>
      <c r="H26" s="22">
        <f>H3/H24</f>
        <v>3.1333049403747872</v>
      </c>
      <c r="I26" s="22">
        <f t="shared" ref="I26:L26" si="2">I3/I24</f>
        <v>7.9834841950618456</v>
      </c>
      <c r="J26" s="22">
        <f>J3/J24</f>
        <v>5.0830322680253204</v>
      </c>
      <c r="K26" s="22">
        <f t="shared" si="2"/>
        <v>1.6657851690294438</v>
      </c>
      <c r="L26" s="22">
        <f t="shared" si="2"/>
        <v>0.61889392514839814</v>
      </c>
    </row>
    <row r="27" spans="1:12" x14ac:dyDescent="0.25">
      <c r="F27" s="41" t="s">
        <v>52</v>
      </c>
      <c r="G27" t="s">
        <v>53</v>
      </c>
    </row>
    <row r="28" spans="1:12" x14ac:dyDescent="0.25">
      <c r="F28" s="41" t="s">
        <v>54</v>
      </c>
      <c r="G28" t="s">
        <v>55</v>
      </c>
    </row>
  </sheetData>
  <mergeCells count="13">
    <mergeCell ref="A17:L17"/>
    <mergeCell ref="A13:A14"/>
    <mergeCell ref="B13:B14"/>
    <mergeCell ref="C13:C14"/>
    <mergeCell ref="A15:A16"/>
    <mergeCell ref="B15:B16"/>
    <mergeCell ref="C15:C16"/>
    <mergeCell ref="C4:C10"/>
    <mergeCell ref="A11:A12"/>
    <mergeCell ref="B11:B12"/>
    <mergeCell ref="C11:C12"/>
    <mergeCell ref="A2:L2"/>
    <mergeCell ref="D4:L4"/>
  </mergeCells>
  <pageMargins left="0.7" right="0.7" top="0.75" bottom="0.75" header="0.3" footer="0.3"/>
  <pageSetup paperSize="9" scale="4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D6" sqref="D6"/>
    </sheetView>
  </sheetViews>
  <sheetFormatPr defaultRowHeight="15" x14ac:dyDescent="0.25"/>
  <sheetData>
    <row r="1" spans="1:14" x14ac:dyDescent="0.25">
      <c r="N1" s="97"/>
    </row>
    <row r="2" spans="1:14" x14ac:dyDescent="0.25">
      <c r="B2">
        <v>2023</v>
      </c>
      <c r="C2">
        <v>100.84</v>
      </c>
    </row>
    <row r="4" spans="1:14" x14ac:dyDescent="0.25">
      <c r="B4">
        <v>2023</v>
      </c>
      <c r="C4">
        <v>2024</v>
      </c>
      <c r="D4" t="s">
        <v>76</v>
      </c>
    </row>
    <row r="5" spans="1:14" x14ac:dyDescent="0.25">
      <c r="A5" t="s">
        <v>64</v>
      </c>
      <c r="B5">
        <v>100.84</v>
      </c>
      <c r="C5">
        <v>100.86</v>
      </c>
      <c r="D5">
        <f>B16*C5/100*C6/100*C7/100*C8/100*C9/100*C10/100*C11/100*C12/100*C13/100*C14/100*C15/100</f>
        <v>108.87592876628617</v>
      </c>
    </row>
    <row r="6" spans="1:14" x14ac:dyDescent="0.25">
      <c r="A6" t="s">
        <v>65</v>
      </c>
      <c r="B6">
        <v>100.46</v>
      </c>
      <c r="C6">
        <v>100.68</v>
      </c>
    </row>
    <row r="7" spans="1:14" x14ac:dyDescent="0.25">
      <c r="A7" t="s">
        <v>66</v>
      </c>
      <c r="B7">
        <v>100.37</v>
      </c>
      <c r="C7">
        <v>100.39</v>
      </c>
    </row>
    <row r="8" spans="1:14" x14ac:dyDescent="0.25">
      <c r="A8" t="s">
        <v>67</v>
      </c>
      <c r="B8">
        <v>100.38</v>
      </c>
      <c r="C8">
        <v>100.5</v>
      </c>
    </row>
    <row r="9" spans="1:14" x14ac:dyDescent="0.25">
      <c r="A9" t="s">
        <v>68</v>
      </c>
      <c r="B9">
        <v>100.31</v>
      </c>
      <c r="C9">
        <v>100.74</v>
      </c>
    </row>
    <row r="10" spans="1:14" x14ac:dyDescent="0.25">
      <c r="A10" t="s">
        <v>69</v>
      </c>
      <c r="B10">
        <v>100.37</v>
      </c>
      <c r="C10">
        <v>100.64</v>
      </c>
    </row>
    <row r="11" spans="1:14" x14ac:dyDescent="0.25">
      <c r="A11" t="s">
        <v>70</v>
      </c>
      <c r="B11">
        <v>100.63</v>
      </c>
      <c r="C11">
        <v>101.14</v>
      </c>
    </row>
    <row r="12" spans="1:14" x14ac:dyDescent="0.25">
      <c r="A12" t="s">
        <v>71</v>
      </c>
      <c r="B12">
        <v>100.28</v>
      </c>
      <c r="C12">
        <v>100.2</v>
      </c>
    </row>
    <row r="13" spans="1:14" x14ac:dyDescent="0.25">
      <c r="A13" t="s">
        <v>72</v>
      </c>
      <c r="B13">
        <v>100.87</v>
      </c>
      <c r="C13">
        <v>100.48</v>
      </c>
    </row>
    <row r="14" spans="1:14" x14ac:dyDescent="0.25">
      <c r="A14" t="s">
        <v>73</v>
      </c>
      <c r="B14">
        <v>100.83</v>
      </c>
      <c r="C14">
        <v>100.75</v>
      </c>
    </row>
    <row r="15" spans="1:14" x14ac:dyDescent="0.25">
      <c r="A15" t="s">
        <v>74</v>
      </c>
      <c r="B15">
        <v>101.11</v>
      </c>
      <c r="C15">
        <v>101.43</v>
      </c>
    </row>
    <row r="16" spans="1:14" x14ac:dyDescent="0.25">
      <c r="A16" t="s">
        <v>75</v>
      </c>
      <c r="B16">
        <v>100.73</v>
      </c>
      <c r="C16">
        <v>101.32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2025-05-19T03:36:58Z</dcterms:modified>
</cp:coreProperties>
</file>